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pcdeloitte-my.sharepoint.com/personal/pakkarawannaphat_deloitte_com/Documents/Desktop/TRITON FY2023/Q3 2023/FS Triton Q3.2023/"/>
    </mc:Choice>
  </mc:AlternateContent>
  <xr:revisionPtr revIDLastSave="0" documentId="8_{A54BE4AE-AD30-4C61-ADCA-7BE2E2626948}" xr6:coauthVersionLast="47" xr6:coauthVersionMax="47" xr10:uidLastSave="{00000000-0000-0000-0000-000000000000}"/>
  <bookViews>
    <workbookView xWindow="-108" yWindow="-108" windowWidth="23256" windowHeight="12576" tabRatio="759" xr2:uid="{00000000-000D-0000-FFFF-FFFF00000000}"/>
  </bookViews>
  <sheets>
    <sheet name="ฐานะการเงิน " sheetId="36" r:id="rId1"/>
    <sheet name="กำไรขาดทุน (3M)" sheetId="26" r:id="rId2"/>
    <sheet name="กำไรขาดทุน (9M)" sheetId="27" r:id="rId3"/>
    <sheet name="ส่วนผู้ถือหุ้น-รวม" sheetId="28" r:id="rId4"/>
    <sheet name="ส่วนผุ้ถือหุ้น-เฉพาะกิจการ" sheetId="29" r:id="rId5"/>
    <sheet name="SCF " sheetId="31" r:id="rId6"/>
  </sheets>
  <externalReferences>
    <externalReference r:id="rId7"/>
    <externalReference r:id="rId8"/>
  </externalReferences>
  <definedNames>
    <definedName name="a">'[1]q1-2003'!$C$1:$F$65536,'[1]q1-2003'!$A$1:$IV$2</definedName>
    <definedName name="PeriodsInYear" localSheetId="0">#REF!</definedName>
    <definedName name="PeriodsInYear">#REF!</definedName>
    <definedName name="_xlnm.Print_Area" localSheetId="5">'SCF '!$A$1:$I$163</definedName>
    <definedName name="_xlnm.Print_Area" localSheetId="1">'กำไรขาดทุน (3M)'!$A$1:$I$90</definedName>
    <definedName name="_xlnm.Print_Area" localSheetId="2">'กำไรขาดทุน (9M)'!$A$1:$I$90</definedName>
    <definedName name="_xlnm.Print_Area" localSheetId="0">'ฐานะการเงิน '!$A$1:$J$140</definedName>
    <definedName name="_xlnm.Print_Area" localSheetId="4">'ส่วนผุ้ถือหุ้น-เฉพาะกิจการ'!$A$1:$P$34</definedName>
    <definedName name="_xlnm.Print_Area" localSheetId="3">'ส่วนผู้ถือหุ้น-รวม'!$A$1:$U$38</definedName>
    <definedName name="_xlnm.Print_Titles">'[2]q1-2003'!$C$1:$F$65536,'[2]q1-2003'!$A$1:$IV$2</definedName>
    <definedName name="Spec" localSheetId="0">#REF!</definedName>
    <definedName name="Spec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26" l="1"/>
  <c r="G73" i="26"/>
  <c r="E73" i="26"/>
  <c r="C133" i="31"/>
  <c r="C132" i="31"/>
  <c r="C141" i="31" l="1"/>
  <c r="C51" i="31"/>
  <c r="C16" i="31"/>
  <c r="D80" i="36"/>
  <c r="D15" i="36"/>
  <c r="C134" i="31" l="1"/>
  <c r="G134" i="31"/>
  <c r="G59" i="31"/>
  <c r="C64" i="31" l="1"/>
  <c r="G141" i="31" l="1"/>
  <c r="G64" i="31"/>
  <c r="C34" i="31" l="1"/>
  <c r="G34" i="31"/>
  <c r="G33" i="31"/>
  <c r="C33" i="31"/>
  <c r="G18" i="31"/>
  <c r="C18" i="31"/>
  <c r="C17" i="31"/>
  <c r="I13" i="31" l="1"/>
  <c r="G13" i="31"/>
  <c r="E13" i="31"/>
  <c r="C13" i="31"/>
  <c r="C70" i="27" l="1"/>
  <c r="P29" i="29"/>
  <c r="G59" i="26"/>
  <c r="G60" i="26" s="1"/>
  <c r="C145" i="31"/>
  <c r="C142" i="31"/>
  <c r="C111" i="31"/>
  <c r="C59" i="26"/>
  <c r="C60" i="26" s="1"/>
  <c r="Q28" i="28"/>
  <c r="U28" i="28" s="1"/>
  <c r="S35" i="28"/>
  <c r="S36" i="28" s="1"/>
  <c r="D123" i="36" s="1"/>
  <c r="O35" i="28"/>
  <c r="O36" i="28" s="1"/>
  <c r="K36" i="28"/>
  <c r="I36" i="28"/>
  <c r="G36" i="28"/>
  <c r="E36" i="28"/>
  <c r="C36" i="28"/>
  <c r="U32" i="28"/>
  <c r="Q31" i="28"/>
  <c r="C70" i="26"/>
  <c r="C24" i="26"/>
  <c r="I24" i="26"/>
  <c r="G24" i="26"/>
  <c r="E24" i="26"/>
  <c r="C15" i="26"/>
  <c r="C59" i="27"/>
  <c r="C60" i="27" s="1"/>
  <c r="E25" i="27"/>
  <c r="C25" i="27"/>
  <c r="C16" i="27"/>
  <c r="D24" i="36"/>
  <c r="D122" i="36"/>
  <c r="D88" i="36"/>
  <c r="D77" i="36"/>
  <c r="D43" i="36"/>
  <c r="I25" i="27"/>
  <c r="G25" i="27"/>
  <c r="G142" i="31"/>
  <c r="G111" i="31"/>
  <c r="D31" i="29"/>
  <c r="F31" i="29"/>
  <c r="H31" i="29"/>
  <c r="J31" i="29"/>
  <c r="N31" i="29"/>
  <c r="G59" i="27"/>
  <c r="G60" i="27"/>
  <c r="G16" i="27"/>
  <c r="G15" i="26"/>
  <c r="H122" i="36"/>
  <c r="H124" i="36" s="1"/>
  <c r="H88" i="36"/>
  <c r="H89" i="36" s="1"/>
  <c r="H77" i="36"/>
  <c r="H43" i="36"/>
  <c r="H24" i="36"/>
  <c r="S26" i="28"/>
  <c r="Q26" i="28"/>
  <c r="Q25" i="28"/>
  <c r="U25" i="28" s="1"/>
  <c r="U26" i="28" s="1"/>
  <c r="U24" i="28"/>
  <c r="M25" i="28"/>
  <c r="M26" i="28" s="1"/>
  <c r="F24" i="36"/>
  <c r="J24" i="36"/>
  <c r="F43" i="36"/>
  <c r="J43" i="36"/>
  <c r="J44" i="36" s="1"/>
  <c r="F77" i="36"/>
  <c r="J77" i="36"/>
  <c r="F88" i="36"/>
  <c r="J88" i="36"/>
  <c r="F120" i="36"/>
  <c r="F122" i="36" s="1"/>
  <c r="F124" i="36" s="1"/>
  <c r="J122" i="36"/>
  <c r="J124" i="36" s="1"/>
  <c r="E70" i="27"/>
  <c r="E59" i="27"/>
  <c r="E60" i="27"/>
  <c r="E16" i="27"/>
  <c r="E26" i="27" s="1"/>
  <c r="E32" i="27" s="1"/>
  <c r="E34" i="27" s="1"/>
  <c r="E11" i="31" s="1"/>
  <c r="E70" i="26"/>
  <c r="E59" i="26"/>
  <c r="E60" i="26" s="1"/>
  <c r="E15" i="26"/>
  <c r="E25" i="26" s="1"/>
  <c r="E31" i="26" s="1"/>
  <c r="E33" i="26" s="1"/>
  <c r="I59" i="27"/>
  <c r="I60" i="27" s="1"/>
  <c r="I16" i="27"/>
  <c r="I59" i="26"/>
  <c r="I60" i="26"/>
  <c r="I15" i="26"/>
  <c r="F44" i="36"/>
  <c r="F89" i="36" l="1"/>
  <c r="C26" i="27"/>
  <c r="C32" i="27" s="1"/>
  <c r="C34" i="27" s="1"/>
  <c r="C11" i="31" s="1"/>
  <c r="D124" i="36"/>
  <c r="I26" i="27"/>
  <c r="I32" i="27" s="1"/>
  <c r="I34" i="27" s="1"/>
  <c r="I11" i="31" s="1"/>
  <c r="G26" i="27"/>
  <c r="G32" i="27" s="1"/>
  <c r="G34" i="27" s="1"/>
  <c r="G61" i="27" s="1"/>
  <c r="G69" i="27" s="1"/>
  <c r="G71" i="27" s="1"/>
  <c r="I25" i="26"/>
  <c r="I31" i="26" s="1"/>
  <c r="I33" i="26" s="1"/>
  <c r="I64" i="26" s="1"/>
  <c r="G25" i="26"/>
  <c r="G31" i="26" s="1"/>
  <c r="G33" i="26" s="1"/>
  <c r="G61" i="26" s="1"/>
  <c r="G69" i="26" s="1"/>
  <c r="G71" i="26" s="1"/>
  <c r="C25" i="26"/>
  <c r="C31" i="26" s="1"/>
  <c r="C33" i="26" s="1"/>
  <c r="C64" i="26" s="1"/>
  <c r="C73" i="26" s="1"/>
  <c r="F125" i="36"/>
  <c r="H125" i="36"/>
  <c r="D89" i="36"/>
  <c r="H44" i="36"/>
  <c r="J89" i="36"/>
  <c r="J125" i="36" s="1"/>
  <c r="D44" i="36"/>
  <c r="E64" i="26"/>
  <c r="E61" i="26"/>
  <c r="E69" i="26" s="1"/>
  <c r="E71" i="26" s="1"/>
  <c r="C61" i="27"/>
  <c r="C69" i="27" s="1"/>
  <c r="C71" i="27" s="1"/>
  <c r="E64" i="27"/>
  <c r="E73" i="27" s="1"/>
  <c r="E61" i="27"/>
  <c r="E69" i="27" s="1"/>
  <c r="E71" i="27" s="1"/>
  <c r="E66" i="27"/>
  <c r="C64" i="27" l="1"/>
  <c r="C66" i="27"/>
  <c r="C36" i="31" s="1"/>
  <c r="C68" i="31" s="1"/>
  <c r="C71" i="31" s="1"/>
  <c r="C144" i="31" s="1"/>
  <c r="C146" i="31" s="1"/>
  <c r="I61" i="27"/>
  <c r="I69" i="27" s="1"/>
  <c r="I71" i="27" s="1"/>
  <c r="I64" i="27"/>
  <c r="I73" i="27" s="1"/>
  <c r="I66" i="27"/>
  <c r="G66" i="27"/>
  <c r="L30" i="29" s="1"/>
  <c r="G11" i="31"/>
  <c r="G36" i="31" s="1"/>
  <c r="G68" i="31" s="1"/>
  <c r="G71" i="31" s="1"/>
  <c r="G144" i="31" s="1"/>
  <c r="G146" i="31" s="1"/>
  <c r="G64" i="27"/>
  <c r="G64" i="26"/>
  <c r="I61" i="26"/>
  <c r="I69" i="26" s="1"/>
  <c r="I71" i="26" s="1"/>
  <c r="D125" i="36"/>
  <c r="C61" i="26"/>
  <c r="C69" i="26" s="1"/>
  <c r="C71" i="26" s="1"/>
  <c r="G66" i="26"/>
  <c r="G75" i="26"/>
  <c r="I66" i="26"/>
  <c r="C73" i="27"/>
  <c r="C75" i="27" s="1"/>
  <c r="M35" i="28"/>
  <c r="E66" i="26"/>
  <c r="C66" i="26"/>
  <c r="C75" i="26"/>
  <c r="G73" i="27" l="1"/>
  <c r="G75" i="27" s="1"/>
  <c r="Q35" i="28"/>
  <c r="M36" i="28"/>
  <c r="L31" i="29"/>
  <c r="P30" i="29"/>
  <c r="P31" i="29" s="1"/>
  <c r="U35" i="28" l="1"/>
  <c r="Q36" i="28"/>
  <c r="U36" i="28" l="1"/>
</calcChain>
</file>

<file path=xl/sharedStrings.xml><?xml version="1.0" encoding="utf-8"?>
<sst xmlns="http://schemas.openxmlformats.org/spreadsheetml/2006/main" count="547" uniqueCount="271">
  <si>
    <t>หมายเหตุ</t>
  </si>
  <si>
    <t>สินทรัพย์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</si>
  <si>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</si>
  <si>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</si>
  <si>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</si>
  <si>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</si>
  <si>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</si>
  <si>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</si>
  <si>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</si>
  <si>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</si>
  <si>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</si>
  <si>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</si>
  <si>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</si>
  <si>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รวมหนี้สินและส่วนของผู้ถือหุ้น</t>
  </si>
  <si>
    <t>รายได้</t>
  </si>
  <si>
    <t>งบการเงินรวม</t>
  </si>
  <si>
    <t xml:space="preserve"> </t>
  </si>
  <si>
    <t>รวมหนี้สินไม่หมุนเวียน</t>
  </si>
  <si>
    <t>กระแสเงินสดจากกิจกรรมดำเนินงาน</t>
  </si>
  <si>
    <t>เงินสดและรายการเทียบเท่าเงินสด</t>
  </si>
  <si>
    <t>ส่วนเกิน</t>
  </si>
  <si>
    <t>ชำระแล้ว</t>
  </si>
  <si>
    <t>กระแสเงินสดจากกิจกรรมจัดหาเงิน</t>
  </si>
  <si>
    <t>สินทรัพย์หมุนเวียน</t>
  </si>
  <si>
    <t>สินทรัพย์หมุนเวียนอื่น</t>
  </si>
  <si>
    <t>ข้อมูลเพิ่มเติมสำหรับงบกระแสเงินสด</t>
  </si>
  <si>
    <t>งบการเงินเฉพาะกิจการ</t>
  </si>
  <si>
    <t>สินทรัพย์ไม่หมุนเวียนอื่น</t>
  </si>
  <si>
    <t xml:space="preserve">รวมส่วนของผู้ถือหุ้น </t>
  </si>
  <si>
    <t>รวมรายได้</t>
  </si>
  <si>
    <t>รวมส่วนของ</t>
  </si>
  <si>
    <t>รายการที่ไม่ใช่เงินสด</t>
  </si>
  <si>
    <t>สินค้าคงเหลือ</t>
  </si>
  <si>
    <t>การเปลี่ยนแปลงในสินทรัพย์และหนี้สินดำเนินงาน</t>
  </si>
  <si>
    <t>ต้นทุนทางการเงิน</t>
  </si>
  <si>
    <t>ค่าใช้จ่ายในการบริหาร</t>
  </si>
  <si>
    <t>งบแสดงฐานะการเงิน</t>
  </si>
  <si>
    <t>ส่วนได้เสียที่ไม่มีอำนาจควบคุม</t>
  </si>
  <si>
    <t>เงินสดและรายการเทียบเท่าเงินสด ณ วันที่ 1 มกราคม</t>
  </si>
  <si>
    <t>งบกำไรขาดทุนและกำไรขาดทุนเบ็ดเสร็จอื่น</t>
  </si>
  <si>
    <t>งบกระแสเงินสด</t>
  </si>
  <si>
    <t>หนี้สินและส่วนของผู้ถือหุ้น</t>
  </si>
  <si>
    <t xml:space="preserve">รายการปรับปรุง </t>
  </si>
  <si>
    <t xml:space="preserve">ณ วันที่ </t>
  </si>
  <si>
    <t>31 ธันวาคม</t>
  </si>
  <si>
    <t>หน่วย : บาท</t>
  </si>
  <si>
    <t>งบแสดงการเปลี่ยนแปลงส่วนของผู้ถือหุ้น</t>
  </si>
  <si>
    <t>ผู้ถือหุ้น</t>
  </si>
  <si>
    <t>บริษัท ไทรทัน โฮลดิ้ง จำกัด (มหาชน) และบริษัทย่อย</t>
  </si>
  <si>
    <t>ภาษีเงินได้หัก ณ ที่จ่ายค้างจ่าย</t>
  </si>
  <si>
    <t>ประมาณการค่าใช้จ่ายในการรื้อถอน</t>
  </si>
  <si>
    <t>รายได้งานก่อสร้าง</t>
  </si>
  <si>
    <t>รายได้อื่น</t>
  </si>
  <si>
    <t>ค่าใช้จ่าย</t>
  </si>
  <si>
    <t>ต้นทุนงานก่อสร้าง</t>
  </si>
  <si>
    <t>รวมค่าใช้จ่าย</t>
  </si>
  <si>
    <t>การถือหุ้นในบริษัทย่อย</t>
  </si>
  <si>
    <t>ที่ไม่มีอำนาจควบคุม</t>
  </si>
  <si>
    <t>และชำระแล้ว</t>
  </si>
  <si>
    <t xml:space="preserve">ค่าใช้จ่ายผลประโยชน์พนักงาน </t>
  </si>
  <si>
    <t>ผลประโยชน์พนักงานจ่าย</t>
  </si>
  <si>
    <t>เงินสดจ่ายภาษีเงินได้</t>
  </si>
  <si>
    <t>เงินฝากสถาบันการเงินที่ติดภาระค้ำประกัน</t>
  </si>
  <si>
    <t>เงินลงทุนในบริษัทร่วม</t>
  </si>
  <si>
    <t>เงินลงทุนในบริษัทย่อย</t>
  </si>
  <si>
    <t>อสังหาริมทรัพย์เพื่อการลงทุน</t>
  </si>
  <si>
    <t>ที่ดิน อาคารและอุปกรณ์</t>
  </si>
  <si>
    <t>ดูหมายเหตุประกอบงบการเงินแบบย่อ</t>
  </si>
  <si>
    <t>“ยังไม่ได้ตรวจสอบ”</t>
  </si>
  <si>
    <t>หนี้สินภาษีเงินได้รอการตัดบัญชี</t>
  </si>
  <si>
    <t>ค่าเสื่อมราคา</t>
  </si>
  <si>
    <t>ค่าตัดจำหน่าย</t>
  </si>
  <si>
    <t>เงินเบิกเกินบัญชีและเงินกู้ยืมระยะสั้นจากสถาบันการเงิน</t>
  </si>
  <si>
    <t>มูลค่างานที่ทำเสร็จและยังไม่ได้เรียกเก็บ</t>
  </si>
  <si>
    <t>ต้นทุนงานก่อสร้างที่ไม่ได้นำมาใช้</t>
  </si>
  <si>
    <t>กำไร (ขาดทุน) เบ็ดเสร็จรวมสำหรับงวด</t>
  </si>
  <si>
    <t>กำไร (ขาดทุน) ต่อหุ้นขั้นพื้นฐาน (บาทต่อหุ้น)</t>
  </si>
  <si>
    <t>กำไร (ขาดทุน) ต่อหุ้นปรับลด (บาทต่อหุ้น)</t>
  </si>
  <si>
    <t>กระแสเงินสดจากกิจกรรมการลงทุน</t>
  </si>
  <si>
    <t>องค์ประกอบอื่นของส่วนของผู้ถือหุ้น</t>
  </si>
  <si>
    <t>กำไร (ขาดทุน) สำหรับงวด</t>
  </si>
  <si>
    <t>เงินสดสุทธิได้มาจาก (ใช้ไปใน) กิจกรรมจัดหาเงิน</t>
  </si>
  <si>
    <t>สินทรัพย์ภาษีเงินได้ของงวดปัจจุบัน</t>
  </si>
  <si>
    <t>เงินจ่ายล่วงหน้าค่าก่อสร้าง</t>
  </si>
  <si>
    <t>ยังไม่ได้จัดสรร</t>
  </si>
  <si>
    <t>การเปลี่ยนแปลง</t>
  </si>
  <si>
    <t>ทุนที่ออกและชำระแล้ว</t>
  </si>
  <si>
    <t>ทุนจดทะเบียน</t>
  </si>
  <si>
    <t>เงินประกันผลงาน</t>
  </si>
  <si>
    <r>
      <t xml:space="preserve">กระแสเงินสดจากกิจกรรมดำเนินงาน </t>
    </r>
    <r>
      <rPr>
        <sz val="14"/>
        <rFont val="Angsana New"/>
        <family val="1"/>
      </rPr>
      <t xml:space="preserve">(ต่อ) </t>
    </r>
  </si>
  <si>
    <r>
      <t xml:space="preserve">งบแสดงการเปลี่ยนแปลงส่วนของผู้ถือหุ้น </t>
    </r>
    <r>
      <rPr>
        <sz val="16"/>
        <rFont val="Angsana New"/>
        <family val="1"/>
      </rPr>
      <t>(ต่อ)</t>
    </r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</si>
  <si>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</si>
  <si>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ใบสำคัญแสดงสิทธิ</t>
  </si>
  <si>
    <t>ที่จะซื้อหุ้นสามัญ</t>
  </si>
  <si>
    <t>เงินสดสุทธิได้มาจาก (ใช้ไปใน) กิจกรรมลงทุน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</si>
  <si>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</si>
  <si>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</si>
  <si>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องค์ประกอบอื่นของ</t>
  </si>
  <si>
    <t>มูลค่างานที่ทำเสร็จและยังไม่เรียกเก็บ</t>
  </si>
  <si>
    <t>เงินจ่ายล่วงหน้างานก่อสร้าง</t>
  </si>
  <si>
    <t>สินทรัพย์ไม่มีตัวตนอื่น</t>
  </si>
  <si>
    <t>รายได้รับล่วงหน้างานก่อสร้าง</t>
  </si>
  <si>
    <t>ต้นทุนงานก่อสร้างที่ยังไม่เรียกชำระ</t>
  </si>
  <si>
    <t>ชำระภายในหนึ่งปี</t>
  </si>
  <si>
    <t>กำไร (ขาดทุน) สะสม</t>
  </si>
  <si>
    <t>จัดสรรแล้ว</t>
  </si>
  <si>
    <t>ทุนสำรองตามกฎหมาย</t>
  </si>
  <si>
    <r>
      <t>งบแสดงฐานะการเงิน</t>
    </r>
    <r>
      <rPr>
        <sz val="16"/>
        <color indexed="8"/>
        <rFont val="Angsana New"/>
        <family val="1"/>
      </rPr>
      <t xml:space="preserve"> (ต่อ)</t>
    </r>
  </si>
  <si>
    <t>ทุนสำรอง</t>
  </si>
  <si>
    <t>ตามกฎหมาย</t>
  </si>
  <si>
    <t>การเปลี่ยนแปลงในส่วนของผู้ถือหุ้นสำหรับงวด</t>
  </si>
  <si>
    <t>ภาษีมูลค่าเพิ่มรอขอคืน</t>
  </si>
  <si>
    <t>ชำระครบแล้ว</t>
  </si>
  <si>
    <t>ทุนที่ออกและ</t>
  </si>
  <si>
    <t>ทุนที่ออก</t>
  </si>
  <si>
    <t>เงินสดรับจากการขอคืนภาษี</t>
  </si>
  <si>
    <t>ขาดทุนจากการตัดจำหน่ายสินทรัพย์ถาวร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</si>
  <si>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</si>
  <si>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</si>
  <si>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สินทรัพย์ทางการเงินหมุนเวียนอื่น</t>
  </si>
  <si>
    <t>เงินให้กู้ยืมระยะสั้นแก่บริษัทที่เกี่ยวข้องกัน</t>
  </si>
  <si>
    <t>เงินมัดจำ</t>
  </si>
  <si>
    <t>สินทรัพย์ทางการเงินไม่หมุนเวียนอื่น</t>
  </si>
  <si>
    <t>สินทรัพย์สิทธิการใช้</t>
  </si>
  <si>
    <t>ค่าความนิยม</t>
  </si>
  <si>
    <t>ส่วนของหนี้สินตามสัญญาเช่าที่ถึงกำหนด</t>
  </si>
  <si>
    <t>ภาษีเงินได้นิติบุคคลค้างจ่าย</t>
  </si>
  <si>
    <t>เงินกู้ยืมระยะยาวจากสถาบันการเงิน</t>
  </si>
  <si>
    <t>หนี้สินตามสัญญาเช่า</t>
  </si>
  <si>
    <t>หลักประกันการปฏิบัติตามสัญญารับ</t>
  </si>
  <si>
    <r>
      <t xml:space="preserve">หนี้สินและส่วนของผู้ถือหุ้น </t>
    </r>
    <r>
      <rPr>
        <sz val="14"/>
        <color indexed="8"/>
        <rFont val="Angsana New"/>
        <family val="1"/>
      </rPr>
      <t>(ต่อ)</t>
    </r>
  </si>
  <si>
    <t>ส่วนเกินมูลค่าหุ้นสามัญ</t>
  </si>
  <si>
    <t>ส่วนเกินทุนจากการเปลี่ยนแปลงสัดส่วนการถือหุ้นในบริษัทย่อย</t>
  </si>
  <si>
    <t>รายได้จากการขาย</t>
  </si>
  <si>
    <t>รายได้เงินอุดหนุนส่วนเพิ่มราคารับซื้อไฟฟ้า</t>
  </si>
  <si>
    <t>ต้นทุนขาย</t>
  </si>
  <si>
    <t>รายได้ทางการเงิน</t>
  </si>
  <si>
    <t>กำไร (ขาดทุน) จากกิจกรรมดำเนินงาน</t>
  </si>
  <si>
    <t>มูลค่าหุ้นสามัญ</t>
  </si>
  <si>
    <t>เงินสดรับรายได้ทางการเงิน</t>
  </si>
  <si>
    <t>เงินสดจ่ายต้นทุนทางการเงิน</t>
  </si>
  <si>
    <t>เงินสดจ่ายคืนเงินกู้ยืมระยะสั้นจากสถาบันการเงิน</t>
  </si>
  <si>
    <t>เงินสดรับจากการกู้ยืมเงินระยะสั้นจากสถาบันการเงิน</t>
  </si>
  <si>
    <t>เงินสดจ่ายคืนเงินกู้ยืมระยะยาวจากสถาบันการเงิน</t>
  </si>
  <si>
    <t>เงินสดจ่ายหนี้สินตามสัญญาเช่า</t>
  </si>
  <si>
    <t>เงินสดรับเพิ่มทุนจากส่วนได้เสียที่ไม่มีอำนาจควบคุม</t>
  </si>
  <si>
    <t xml:space="preserve">     จากเงินลงทุนในบริษัทย่อย</t>
  </si>
  <si>
    <t>เงินมัดจำเงินลงทุนในบริษัทอื่น</t>
  </si>
  <si>
    <t>ส่วนเกินทุนจากการ</t>
  </si>
  <si>
    <t>เงินกู้ยืมระยะยาวจากบุคคลที่เกี่ยวข้องกัน</t>
  </si>
  <si>
    <t>ภาษีมูลค่าเพิ่มค้างจ่าย</t>
  </si>
  <si>
    <t>เงินกู้ยืมระยะสั้นจากบริษัทที่เกี่ยวข้องกัน</t>
  </si>
  <si>
    <t>เงินกู้ยืมระยะสั้นจากบริษัทอื่น</t>
  </si>
  <si>
    <t>เงินให้กู้ยืมระยะยาวแก่บุคคลที่เกี่ยวข้องกัน</t>
  </si>
  <si>
    <t>เปลี่ยนแปลงสัดส่วน</t>
  </si>
  <si>
    <t>มูลค่ายุติธรรมของ</t>
  </si>
  <si>
    <t>สินทรัพย์ทาง</t>
  </si>
  <si>
    <t>การเงินไม่หมุนเวียนอื่น</t>
  </si>
  <si>
    <t>ส่วนได้เสีย</t>
  </si>
  <si>
    <t>วัดมูลค่าด้วยมูลค่ายุติธรรมผ่านกำไรขาดทุนเบ็ดเสร็จอื่น</t>
  </si>
  <si>
    <t>เงินสดรับชำระคืนจากเงินให้กู้ยืมระยะสั้นแก่บริษัทที่เกี่ยวข้องกัน</t>
  </si>
  <si>
    <t>เงินสดจ่ายจากการซื้อสินทรัพย์ทางการเงินไม่หมุนเวียนอื่น</t>
  </si>
  <si>
    <t>เงินสดจ่ายคืนเงินกู้ยืมระยะยาวจากบุคคลที่เกี่ยวข้องกัน</t>
  </si>
  <si>
    <t>เงินสดและรายการเทียบเท่าเงินสดเพิ่มขึ้น (ลดลง) สุทธิ</t>
  </si>
  <si>
    <t>เจ้าหนี้อื่นจากการซื้อสินทรัพย์ถาวร</t>
  </si>
  <si>
    <t>เงินสดรับจากขายเงินลงทุนในบริษัทร่วม</t>
  </si>
  <si>
    <t>กำไรจากการขายเงินลงทุนในบริษัทร่วม</t>
  </si>
  <si>
    <t>หุ้นสามัญ 11,127,551,934 หุ้น มูลค่าหุ้นละ 0.10 บาท</t>
  </si>
  <si>
    <t xml:space="preserve">รายได้ภาษีเงินได้ </t>
  </si>
  <si>
    <t xml:space="preserve">      ของสินทรัพย์ทางการเงินไม่หมุนเวียนอื่น</t>
  </si>
  <si>
    <t>เงินสดรับจากการขายใบสำคัญแสดงสิทธิที่จะซื้อหุ้นสามัญ</t>
  </si>
  <si>
    <t>รายได้จากการรับใบสำคัญแสดงสิทธิที่จะซื้อหุ้นสามัญ</t>
  </si>
  <si>
    <t>เงินสดจ่ายค่าธรรมเนียมเงินกู้ยืมระยะยาวจากสถาบันการเงิน</t>
  </si>
  <si>
    <t>ค่าธรรมเนียมตัดจ่าย</t>
  </si>
  <si>
    <t>30 กันยายน</t>
  </si>
  <si>
    <t>เงินสดและรายการเทียบเท่าเงินสด ณ วันที่ 30 กันยายน</t>
  </si>
  <si>
    <t xml:space="preserve">      ในสินทรัพย์และหนี้สินดำเนินงาน</t>
  </si>
  <si>
    <t>กำไรจากการขายเงินลงทุนในตราสารทุนซึ่งเป็นหลักทรัพย์ในความต้องการ</t>
  </si>
  <si>
    <t xml:space="preserve">      ของตลาดที่กำหนดให้วัดมูลค่าด้วยมูลค่ายุติธรรมผ่านกำไรขาดทุน</t>
  </si>
  <si>
    <t>เงินสดรับจากการขายเงินลงทุนในตราสารทุนซึ่งเป็นหลักทรัพย์ในความต้องการ</t>
  </si>
  <si>
    <t>ของตลาดที่กำหนดให้วัดมูลค่าด้วยมูลค่ายุติธรรมผ่านกำไรขาดทุน</t>
  </si>
  <si>
    <t>ของตลาดที่กำหนดให้วัดมูลค่าด้วยมูลค่ายุติธรรมผ่านกำไรขาดทุนเบ็ดเสร็จอื่น</t>
  </si>
  <si>
    <t>หุ้นสามัญ 13,673,062,320 หุ้น มูลค่าหุ้นละ 0.10 บาท</t>
  </si>
  <si>
    <t>2565</t>
  </si>
  <si>
    <t>สินทรัพย์ภาษีเงินได้รอการตัดบัญชี</t>
  </si>
  <si>
    <t>สำหรับงวดเก้าเดือนสิ้นสุดวันที่ 30 กันยายน 2565</t>
  </si>
  <si>
    <t>ยอดคงเหลือ ณ วันที่ 30 กันยายน 2565</t>
  </si>
  <si>
    <t>ยอดคงเหลือ ณ วันที่ 1 มกราคม 2565</t>
  </si>
  <si>
    <t>ต้นทุนในการจัดจำหน่าย</t>
  </si>
  <si>
    <t>ส่วนได้เสียที่ไม่มีอำนาจควบคุมเพิ่มขึ้นจากการเพิ่มทุนของบริษัทย่อย</t>
  </si>
  <si>
    <t>โอนไปขาดทุนสะสม</t>
  </si>
  <si>
    <t>ส่วนเกินทุนจาก</t>
  </si>
  <si>
    <t>หมดอายุ</t>
  </si>
  <si>
    <t>กลับรายการผลขาดทุนจากการด้อยค่าของสินทรัพย์ถาวร</t>
  </si>
  <si>
    <t>กำไรจากการขายสินทรัพย์ถาวร</t>
  </si>
  <si>
    <t>เงินสดจ่ายเพื่อซื้ออสังหาริมทรัพย์เพื่อการลงทุน</t>
  </si>
  <si>
    <t>เงินสดจ่ายคืนเงินกู้ยืมระยะสั้นจากบริษัทอื่น</t>
  </si>
  <si>
    <t>เงินสดจ่ายเงินดาวน์หนี้สินตามสัญญาเช่า</t>
  </si>
  <si>
    <t>เงินสดจ่ายจากการซื้อเงินลงทุนในตราสารทุนซึ่งเป็นหลักทรัพย์ในความต้องการ</t>
  </si>
  <si>
    <t>เงินสดจ่ายเงินให้กู้ยืมระยะสั้นแก่บริษัทที่เกี่ยวข้องกัน</t>
  </si>
  <si>
    <t>เงินสดจ่ายจากการซื้อเงินลงทุนในบริษัทร่วม</t>
  </si>
  <si>
    <t>เงินสดจ่ายจากการซื้อสินทรัพย์ถาวร</t>
  </si>
  <si>
    <t>เงินสดจ่ายจากการซื้อสินทรัพย์ไม่มีตัวตน</t>
  </si>
  <si>
    <t>ผลขาดทุนจากเงินลงทุนในตราสารทุนที่กำหนดให้</t>
  </si>
  <si>
    <t>ผลขาดทุนจากเงินลงทุนในตราสารทุนซึ่งเป็นหลักทรัพย์ในความต้องการ</t>
  </si>
  <si>
    <t>ประมาณการหนี้สินสำหรับผลประโยชน์พนักงาน</t>
  </si>
  <si>
    <t>ยังไม่ได้จัดสรร (ขาดทุน)</t>
  </si>
  <si>
    <t>กำไร (ขาดทุน) เบ็ดเสร็จอื่น</t>
  </si>
  <si>
    <t>ขาดทุนเบ็ดเสร็จอื่นสำหรับงวด - สุทธิจากภาษี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</si>
  <si>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</si>
  <si>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</si>
  <si>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(ขาดทุน)</t>
  </si>
  <si>
    <t xml:space="preserve">ยังไม่ได้จัดสรร </t>
  </si>
  <si>
    <t>ของบริษัทใหญ่</t>
  </si>
  <si>
    <t>ขาดทุนจากการดำเนินงานก่อนการเปลี่ยนแปลง</t>
  </si>
  <si>
    <t>เงินสดใช้ไปในกิจกรรมดำเนินงาน</t>
  </si>
  <si>
    <t>ผลกำไร (ขาดทุน) จากการขายเงินลงทุนในตราสารทุนที่กำหนดให้</t>
  </si>
  <si>
    <t>เงินสดรับรายได้เงินปันผล</t>
  </si>
  <si>
    <t>รายได้เงินปันผล</t>
  </si>
  <si>
    <t>เงินสดรับจากการขายสินทรัพย์ถาวร</t>
  </si>
  <si>
    <t>การแบ่งปันกำไร (ขาดทุน)</t>
  </si>
  <si>
    <t>การแบ่งปันกำไร (ขาดทุน) เบ็ดเสร็จรวม</t>
  </si>
  <si>
    <t>ผลขาดทุนจากเงินลงทุนในตราสารทุนซึ่งไม่ใช่หลักทรัพย์ในความต้องการ</t>
  </si>
  <si>
    <t>รวมส่วนของบริษัทใหญ่</t>
  </si>
  <si>
    <t>หุ้นสามัญ 16,705,817,514 หุ้น มูลค่าหุ้นละ 0.10 บาท</t>
  </si>
  <si>
    <t>2566</t>
  </si>
  <si>
    <t>สิทธิในการเลือกแปลงสภาพ</t>
  </si>
  <si>
    <t>หุ้นกู้แปลงสภาพ</t>
  </si>
  <si>
    <t>ภาษีเงินได้ถูกหัก ณ ที่จ่ายรอขอคืน</t>
  </si>
  <si>
    <t>5 และ 29.2</t>
  </si>
  <si>
    <t>ณ วันที่ 30 กันยายน 2566</t>
  </si>
  <si>
    <t>สำหรับงวดสามเดือนสิ้นสุดวันที่ 30 กันยายน 2566</t>
  </si>
  <si>
    <t>สำหรับงวดเก้าเดือนสิ้นสุดวันที่ 30 กันยายน 2566</t>
  </si>
  <si>
    <t>ยอดคงเหลือ ณ วันที่ 1 มกราคม 2566</t>
  </si>
  <si>
    <t>ยอดคงเหลือ ณ วันที่ 30 กันยายน 2566</t>
  </si>
  <si>
    <t>กำไร (ขาดทุน) เบ็ดเสร็จรวมสำหรับงวด - ตามรายงานเดิม</t>
  </si>
  <si>
    <t>“ปรับปรุงใหม่”</t>
  </si>
  <si>
    <t>กำไรจากการปรับมูลค่ายุติธรรมผ่านกำไรหรือขาดทุนของหุ้นกู้แปลงสภาพ</t>
  </si>
  <si>
    <t>เงินสดรับจากการออกหุ้นกู้แปลงสภาพ</t>
  </si>
  <si>
    <t>เงินสดจ่ายค่าธรรมเนียมในการออกหุ้นกู้แปลงสภาพ</t>
  </si>
  <si>
    <t>ขาดทุนจากการด้อยค่าของเงินลงทุนในบริษัทร่วม</t>
  </si>
  <si>
    <t>ส่วนเกินจากการเปลี่ยนแปลงในสัดส่วนการถือหุ้นในบริษัทย่อย</t>
  </si>
  <si>
    <t>ส่วนของเงินกู้ยืมระยะยาวจากบุคคลที่เกี่ยวข้องกัน</t>
  </si>
  <si>
    <t>ที่ถึงกำหนดชำระภายในหนึ่งปี</t>
  </si>
  <si>
    <t>ส่วนของเงินกู้ยืมระยะยาวจากสถาบันการเงิน</t>
  </si>
  <si>
    <t>ส่วนเกินทุนจากใบสำคัญแสดงสิทธิ</t>
  </si>
  <si>
    <t>ที่จะซื้อหุ้นสามัญหมดอายุ</t>
  </si>
  <si>
    <t xml:space="preserve">      ความต้องการของตลาดที่กำหนดให้วัดมูลค่ายุติธรรมผ่านกำไรขาดทุน</t>
  </si>
  <si>
    <t>ขาดทุนจากกิจกรรมดำเนินงาน</t>
  </si>
  <si>
    <t>ขาดทุนสำหรับงวด</t>
  </si>
  <si>
    <r>
      <t xml:space="preserve">งบกำไรขาดทุนและกำไรขาดทุนเบ็ดเสร็จอื่น </t>
    </r>
    <r>
      <rPr>
        <sz val="16"/>
        <rFont val="Angsana New"/>
        <family val="1"/>
      </rPr>
      <t>(ต่อ)</t>
    </r>
  </si>
  <si>
    <t>ขาดทุนเบ็ดเสร็จรวมสำหรับงวด</t>
  </si>
  <si>
    <t>ขาดทุนต่อหุ้นขั้นพื้นฐาน (บาทต่อหุ้น)</t>
  </si>
  <si>
    <t>ขาดทุนต่อหุ้นปรับลด (บาทต่อหุ้น)</t>
  </si>
  <si>
    <t>การปรับปรุงส่วนแบ่งขาดทุนของบริษัทร่วมที่ใช้วิธีส่วนได้เสียในงวดก่อน</t>
  </si>
  <si>
    <t>เงินรับจากสินทรัพย์ทางการเงินไม่หมุนเวียนอื่น</t>
  </si>
  <si>
    <r>
      <t xml:space="preserve">งบแสดงฐานะการเงิน </t>
    </r>
    <r>
      <rPr>
        <sz val="16"/>
        <color indexed="8"/>
        <rFont val="Angsana New"/>
        <family val="1"/>
      </rPr>
      <t>(ต่อ)</t>
    </r>
  </si>
  <si>
    <t>ขาดทุนก่อนรายได้ภาษีเงินได้</t>
  </si>
  <si>
    <t xml:space="preserve">รายได้ (ค่าใช้จ่าย) ภาษีเงินได้ </t>
  </si>
  <si>
    <t xml:space="preserve">กำไร (ขาดทุน) ก่อนรายได้ (ค่าใช้จ่าย) ภาษีเงินได้ </t>
  </si>
  <si>
    <t>ผลขาดทุนจากการด้อยค่าซึ่งเป็นไปตาม TFRS 9</t>
  </si>
  <si>
    <t>ขาดทุนจากการวัดมูลค่ายุติธรรมเงินลงทุนในตราสารทุนซึ่งเป็นหลักทรัพย์ใน</t>
  </si>
  <si>
    <t xml:space="preserve">ค่าใช้จ่าย (รายได้) ภาษีเงินได้ </t>
  </si>
  <si>
    <t>เงินเบิกเกินบัญชีจากสถาบันการเงินเพิ่มขึ้นสุทธิ</t>
  </si>
  <si>
    <t>ส่วนแบ่งขาดทุนของบริษัทร่วมที่ใช้วิธีส่วนได้เสีย</t>
  </si>
  <si>
    <t>13 และ 32</t>
  </si>
  <si>
    <t>ขาดทุนเบ็ดเสร็จรวมสำหรับงวด - ปรับปรุงใหม่</t>
  </si>
  <si>
    <t>ยอดคงเหลือ ณ วันที่ 30 กันยายน 2565 - ปรับปรุงใหม่</t>
  </si>
  <si>
    <t>เงินสดสุทธิได้มาจาก (ใช้ไปใน) กิจกรรมดำเนินงาน</t>
  </si>
  <si>
    <t>เงินสดจ่ายเพิ่มทุนเงินลงทุนในบริษัทย่อย</t>
  </si>
  <si>
    <t>เงินฝากสถาบันการเงินที่มีภาระค้ำประกันลดลง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</si>
</sst>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0.00_)"/>
    <numFmt numFmtId="168" formatCode="_(* #,##0.0000_);_(* \(#,##0.0000\);_(* &quot;-&quot;??_);_(@_)"/>
    <numFmt numFmtId="169" formatCode="_(* #,##0.00000_);_(* \(#,##0.00000\);_(* &quot;-&quot;?????_);_(@_)"/>
    <numFmt numFmtId="170" formatCode="_(* #,##0_);_(* \(#,##0\);_(* &quot;-&quot;?????_);_(@_)"/>
    <numFmt numFmtId="171" formatCode="#,##0.0;\(#,##0.0\)"/>
    <numFmt numFmtId="172" formatCode="#,##0.000_);\(#,##0.000\)"/>
    <numFmt numFmtId="173" formatCode="#,##0;\(#,##0\);&quot;-&quot;;@"/>
    <numFmt numFmtId="174" formatCode="#,##0.0000_);\(#,##0.0000\)"/>
    <numFmt numFmtId="175" formatCode="_(* #,##0.0000000_);_(* \(#,##0.0000000\);_(* &quot;-&quot;???????_);_(@_)"/>
    <numFmt numFmtId="176" formatCode="\-"/>
    <numFmt numFmtId="177" formatCode="_(* #,##0_);_(* \(#,##0\);_(* &quot;-&quot;????????_);_(@_)"/>
    <numFmt numFmtId="178" formatCode="_(* #,##0.00000_);_(* \(#,##0.00000\);_(* &quot;-&quot;??_);_(@_)"/>
    <numFmt numFmtId="179" formatCode="_(* #,##0_);_(* \(#,##0\);_(* &quot;-&quot;??????_);_(@_)"/>
    <numFmt numFmtId="180" formatCode="_(* #,##0_);_(* \(#,##0\);_(* &quot;-&quot;???????_);_(@_)"/>
    <numFmt numFmtId="181" formatCode="_(* #,##0.00000_);_(* \(#,##0.00000\);_(* &quot;-&quot;??????_);_(@_)"/>
    <numFmt numFmtId="182" formatCode="_(* #,##0.00000_);_(* \(#,##0.00000\);_(* &quot;-&quot;???????_);_(@_)"/>
    <numFmt numFmtId="183" formatCode="_(* #,##0.00000_);_(* \(#,##0.00000\);_(* &quot;-&quot;????????_);_(@_)"/>
    <numFmt numFmtId="184" formatCode="_(* #,##0_);_(* \(#,##0\);_(* &quot;-&quot;?????????_);_(@_)"/>
    <numFmt numFmtId="185" formatCode="_(* #,##0.00000_);_(* \(#,##0.00000\);_(* &quot;-&quot;?????????_);_(@_)"/>
    <numFmt numFmtId="186" formatCode="_(* #,##0.0000_);_(* \(#,##0.0000\);_(* &quot;-&quot;???????_);_(@_)"/>
    <numFmt numFmtId="187" formatCode="_(* #,##0.00000_);_(* \(#,##0.00000\);_(* &quot;-&quot;??????????_);_(@_)"/>
  </numFmts>
  <fonts count="33">
    <font>
      <sz val="15"/>
      <name val="Angsana New"/>
      <charset val="222"/>
    </font>
    <font>
      <sz val="14"/>
      <name val="Angsana New"/>
      <family val="1"/>
    </font>
    <font>
      <sz val="14"/>
      <name val="Cordia New"/>
      <family val="2"/>
    </font>
    <font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0"/>
      <name val="Arial"/>
      <family val="2"/>
    </font>
    <font>
      <b/>
      <sz val="13"/>
      <name val="Angsana New"/>
      <family val="1"/>
    </font>
    <font>
      <sz val="13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b/>
      <sz val="14"/>
      <name val="Angsana New"/>
      <family val="1"/>
    </font>
    <font>
      <i/>
      <sz val="14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0"/>
      <name val="Microsoft Sans Serif"/>
      <family val="2"/>
    </font>
    <font>
      <sz val="16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4"/>
      <color indexed="8"/>
      <name val="Angsana New"/>
      <family val="1"/>
    </font>
    <font>
      <sz val="8"/>
      <name val="Times New Roman"/>
      <family val="1"/>
    </font>
    <font>
      <sz val="14"/>
      <name val="Angsana New"/>
      <family val="1"/>
      <charset val="222"/>
    </font>
    <font>
      <sz val="13"/>
      <name val="Angsana New"/>
      <family val="1"/>
      <charset val="222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3"/>
      <color theme="1"/>
      <name val="Angsana New"/>
      <family val="1"/>
    </font>
    <font>
      <sz val="14"/>
      <color rgb="FFC00000"/>
      <name val="Angsana New"/>
      <family val="1"/>
    </font>
    <font>
      <b/>
      <sz val="13"/>
      <color theme="1"/>
      <name val="Angsana New"/>
      <family val="1"/>
    </font>
    <font>
      <b/>
      <sz val="16"/>
      <color theme="1"/>
      <name val="Angsana New"/>
      <family val="1"/>
    </font>
    <font>
      <sz val="13"/>
      <color rgb="FFFF0000"/>
      <name val="Angsana New"/>
      <family val="1"/>
    </font>
    <font>
      <sz val="14"/>
      <color rgb="FFFF0000"/>
      <name val="Angsana New"/>
      <family val="1"/>
    </font>
    <font>
      <sz val="10"/>
      <name val="Angsana New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6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3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03">
    <xf numFmtId="0" fontId="0" fillId="0" borderId="0" xfId="0"/>
    <xf numFmtId="37" fontId="9" fillId="0" borderId="0" xfId="4" applyNumberFormat="1" applyFont="1" applyFill="1" applyAlignment="1">
      <alignment vertical="center"/>
    </xf>
    <xf numFmtId="41" fontId="8" fillId="0" borderId="0" xfId="54" applyNumberFormat="1" applyFont="1" applyFill="1" applyBorder="1" applyAlignment="1">
      <alignment horizontal="center" vertical="center"/>
    </xf>
    <xf numFmtId="169" fontId="1" fillId="0" borderId="0" xfId="2" applyNumberFormat="1" applyFont="1" applyFill="1" applyBorder="1" applyAlignment="1">
      <alignment vertical="center"/>
    </xf>
    <xf numFmtId="166" fontId="1" fillId="0" borderId="0" xfId="2" applyNumberFormat="1" applyFont="1" applyFill="1" applyBorder="1" applyAlignment="1">
      <alignment vertical="center"/>
    </xf>
    <xf numFmtId="169" fontId="9" fillId="0" borderId="0" xfId="7" applyNumberFormat="1" applyFont="1" applyFill="1" applyBorder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3" fontId="1" fillId="0" borderId="0" xfId="2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43" fontId="1" fillId="0" borderId="0" xfId="2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43" fontId="12" fillId="0" borderId="0" xfId="2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>
      <alignment horizontal="left" vertical="center" indent="2"/>
    </xf>
    <xf numFmtId="37" fontId="1" fillId="0" borderId="0" xfId="2" applyNumberFormat="1" applyFont="1" applyFill="1" applyAlignment="1">
      <alignment vertical="center"/>
    </xf>
    <xf numFmtId="166" fontId="1" fillId="0" borderId="0" xfId="2" applyNumberFormat="1" applyFont="1" applyFill="1" applyAlignment="1">
      <alignment vertical="center"/>
    </xf>
    <xf numFmtId="0" fontId="12" fillId="0" borderId="0" xfId="0" applyFont="1" applyFill="1" applyAlignment="1">
      <alignment horizontal="left" vertical="center" indent="4"/>
    </xf>
    <xf numFmtId="37" fontId="1" fillId="0" borderId="0" xfId="2" applyNumberFormat="1" applyFont="1" applyFill="1" applyAlignment="1">
      <alignment horizontal="right" vertical="center"/>
    </xf>
    <xf numFmtId="41" fontId="1" fillId="0" borderId="0" xfId="4" applyNumberFormat="1" applyFont="1" applyFill="1" applyAlignment="1">
      <alignment horizontal="right" vertical="center"/>
    </xf>
    <xf numFmtId="166" fontId="1" fillId="0" borderId="0" xfId="2" applyNumberFormat="1" applyFont="1" applyFill="1" applyAlignment="1">
      <alignment horizontal="right" vertical="center"/>
    </xf>
    <xf numFmtId="169" fontId="1" fillId="0" borderId="0" xfId="4" applyNumberFormat="1" applyFont="1" applyFill="1" applyAlignment="1">
      <alignment vertical="center"/>
    </xf>
    <xf numFmtId="37" fontId="1" fillId="0" borderId="0" xfId="4" applyNumberFormat="1" applyFont="1" applyFill="1" applyAlignment="1">
      <alignment vertical="center"/>
    </xf>
    <xf numFmtId="37" fontId="1" fillId="0" borderId="0" xfId="2" applyNumberFormat="1" applyFont="1" applyFill="1" applyBorder="1" applyAlignment="1">
      <alignment vertical="center"/>
    </xf>
    <xf numFmtId="43" fontId="1" fillId="0" borderId="0" xfId="2" applyFont="1" applyFill="1" applyAlignment="1">
      <alignment horizontal="right" vertical="center"/>
    </xf>
    <xf numFmtId="37" fontId="1" fillId="0" borderId="0" xfId="2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3" fontId="1" fillId="0" borderId="0" xfId="2" applyFont="1" applyFill="1" applyBorder="1" applyAlignment="1">
      <alignment horizontal="right" vertical="center"/>
    </xf>
    <xf numFmtId="0" fontId="1" fillId="0" borderId="0" xfId="41" applyFont="1" applyFill="1" applyAlignment="1">
      <alignment vertical="center"/>
    </xf>
    <xf numFmtId="0" fontId="1" fillId="0" borderId="0" xfId="41" applyFont="1" applyFill="1" applyBorder="1" applyAlignment="1">
      <alignment vertical="center"/>
    </xf>
    <xf numFmtId="37" fontId="1" fillId="0" borderId="0" xfId="41" applyNumberFormat="1" applyFont="1" applyFill="1" applyBorder="1" applyAlignment="1">
      <alignment vertical="center"/>
    </xf>
    <xf numFmtId="41" fontId="12" fillId="0" borderId="0" xfId="2" applyNumberFormat="1" applyFont="1" applyFill="1" applyAlignment="1">
      <alignment horizontal="right" vertical="center"/>
    </xf>
    <xf numFmtId="49" fontId="12" fillId="0" borderId="0" xfId="2" applyNumberFormat="1" applyFont="1" applyFill="1" applyAlignment="1">
      <alignment horizontal="center" vertical="center"/>
    </xf>
    <xf numFmtId="41" fontId="13" fillId="0" borderId="0" xfId="2" applyNumberFormat="1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center" vertical="center"/>
    </xf>
    <xf numFmtId="0" fontId="1" fillId="0" borderId="0" xfId="41" applyFont="1" applyFill="1" applyAlignment="1">
      <alignment horizontal="center" vertical="center"/>
    </xf>
    <xf numFmtId="37" fontId="1" fillId="0" borderId="0" xfId="4" applyNumberFormat="1" applyFont="1" applyFill="1" applyBorder="1" applyAlignment="1">
      <alignment vertical="center"/>
    </xf>
    <xf numFmtId="166" fontId="1" fillId="0" borderId="0" xfId="2" applyNumberFormat="1" applyFont="1" applyFill="1" applyBorder="1" applyAlignment="1">
      <alignment horizontal="right" vertical="center"/>
    </xf>
    <xf numFmtId="41" fontId="1" fillId="0" borderId="0" xfId="2" applyNumberFormat="1" applyFont="1" applyFill="1" applyAlignment="1">
      <alignment horizontal="right" vertical="center"/>
    </xf>
    <xf numFmtId="0" fontId="1" fillId="0" borderId="0" xfId="41" applyFont="1" applyFill="1" applyAlignment="1">
      <alignment vertical="top"/>
    </xf>
    <xf numFmtId="166" fontId="12" fillId="0" borderId="0" xfId="2" applyNumberFormat="1" applyFont="1" applyFill="1" applyBorder="1" applyAlignment="1">
      <alignment horizontal="center" vertical="center"/>
    </xf>
    <xf numFmtId="166" fontId="1" fillId="0" borderId="1" xfId="2" applyNumberFormat="1" applyFont="1" applyFill="1" applyBorder="1" applyAlignment="1">
      <alignment vertical="center"/>
    </xf>
    <xf numFmtId="0" fontId="12" fillId="0" borderId="0" xfId="55" applyFont="1" applyFill="1" applyAlignment="1">
      <alignment vertical="center"/>
    </xf>
    <xf numFmtId="0" fontId="1" fillId="0" borderId="0" xfId="55" applyFont="1" applyFill="1" applyAlignment="1">
      <alignment vertical="center"/>
    </xf>
    <xf numFmtId="165" fontId="1" fillId="0" borderId="0" xfId="54" applyNumberFormat="1" applyFont="1" applyFill="1" applyBorder="1" applyAlignment="1">
      <alignment vertical="center"/>
    </xf>
    <xf numFmtId="165" fontId="1" fillId="0" borderId="0" xfId="54" applyNumberFormat="1" applyFont="1" applyFill="1" applyBorder="1" applyAlignment="1">
      <alignment horizontal="center" vertical="center"/>
    </xf>
    <xf numFmtId="41" fontId="12" fillId="0" borderId="2" xfId="54" applyNumberFormat="1" applyFont="1" applyFill="1" applyBorder="1" applyAlignment="1">
      <alignment horizontal="center" vertical="center"/>
    </xf>
    <xf numFmtId="165" fontId="12" fillId="0" borderId="0" xfId="54" applyNumberFormat="1" applyFont="1" applyFill="1" applyBorder="1" applyAlignment="1">
      <alignment vertical="center"/>
    </xf>
    <xf numFmtId="41" fontId="1" fillId="0" borderId="0" xfId="4" applyNumberFormat="1" applyFont="1" applyFill="1" applyAlignment="1">
      <alignment vertical="center"/>
    </xf>
    <xf numFmtId="0" fontId="1" fillId="0" borderId="0" xfId="0" applyFont="1" applyFill="1"/>
    <xf numFmtId="165" fontId="12" fillId="0" borderId="0" xfId="0" applyNumberFormat="1" applyFont="1" applyFill="1" applyAlignment="1">
      <alignment vertical="center"/>
    </xf>
    <xf numFmtId="165" fontId="1" fillId="0" borderId="0" xfId="54" quotePrefix="1" applyNumberFormat="1" applyFont="1" applyFill="1" applyBorder="1" applyAlignment="1">
      <alignment horizontal="center" vertical="center"/>
    </xf>
    <xf numFmtId="41" fontId="1" fillId="0" borderId="0" xfId="54" applyNumberFormat="1" applyFont="1" applyFill="1" applyBorder="1" applyAlignment="1">
      <alignment horizontal="right" vertical="center"/>
    </xf>
    <xf numFmtId="41" fontId="1" fillId="0" borderId="0" xfId="54" applyNumberFormat="1" applyFont="1" applyFill="1" applyBorder="1" applyAlignment="1">
      <alignment vertical="center"/>
    </xf>
    <xf numFmtId="37" fontId="1" fillId="0" borderId="0" xfId="54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vertical="center"/>
    </xf>
    <xf numFmtId="43" fontId="12" fillId="0" borderId="0" xfId="2" applyFont="1" applyFill="1" applyAlignment="1">
      <alignment vertical="center"/>
    </xf>
    <xf numFmtId="166" fontId="1" fillId="0" borderId="0" xfId="0" applyNumberFormat="1" applyFont="1" applyFill="1" applyAlignment="1">
      <alignment horizontal="right" vertical="center"/>
    </xf>
    <xf numFmtId="176" fontId="1" fillId="0" borderId="0" xfId="2" applyNumberFormat="1" applyFont="1" applyFill="1" applyAlignment="1">
      <alignment horizontal="center" vertical="center"/>
    </xf>
    <xf numFmtId="166" fontId="1" fillId="0" borderId="1" xfId="2" applyNumberFormat="1" applyFont="1" applyFill="1" applyBorder="1" applyAlignment="1">
      <alignment horizontal="right" vertical="center"/>
    </xf>
    <xf numFmtId="37" fontId="1" fillId="0" borderId="0" xfId="2" quotePrefix="1" applyNumberFormat="1" applyFont="1" applyFill="1" applyAlignment="1">
      <alignment horizontal="right" vertical="center"/>
    </xf>
    <xf numFmtId="166" fontId="1" fillId="0" borderId="0" xfId="2" quotePrefix="1" applyNumberFormat="1" applyFont="1" applyFill="1" applyAlignment="1">
      <alignment horizontal="right" vertical="center"/>
    </xf>
    <xf numFmtId="37" fontId="1" fillId="0" borderId="0" xfId="2" quotePrefix="1" applyNumberFormat="1" applyFont="1" applyFill="1" applyBorder="1" applyAlignment="1">
      <alignment horizontal="right" vertical="center"/>
    </xf>
    <xf numFmtId="176" fontId="1" fillId="0" borderId="2" xfId="2" applyNumberFormat="1" applyFont="1" applyFill="1" applyBorder="1" applyAlignment="1">
      <alignment horizontal="center" vertical="center"/>
    </xf>
    <xf numFmtId="166" fontId="1" fillId="0" borderId="0" xfId="2" quotePrefix="1" applyNumberFormat="1" applyFont="1" applyFill="1" applyBorder="1" applyAlignment="1">
      <alignment horizontal="right" vertical="center"/>
    </xf>
    <xf numFmtId="166" fontId="1" fillId="0" borderId="0" xfId="4" applyNumberFormat="1" applyFont="1" applyFill="1" applyBorder="1" applyAlignment="1">
      <alignment horizontal="right" vertical="center"/>
    </xf>
    <xf numFmtId="169" fontId="1" fillId="0" borderId="0" xfId="2" applyNumberFormat="1" applyFont="1" applyFill="1" applyBorder="1" applyAlignment="1">
      <alignment horizontal="right" vertical="center"/>
    </xf>
    <xf numFmtId="166" fontId="1" fillId="0" borderId="0" xfId="0" applyNumberFormat="1" applyFont="1" applyFill="1" applyAlignment="1">
      <alignment vertical="center"/>
    </xf>
    <xf numFmtId="168" fontId="1" fillId="0" borderId="0" xfId="2" applyNumberFormat="1" applyFont="1" applyFill="1" applyBorder="1" applyAlignment="1">
      <alignment vertical="center"/>
    </xf>
    <xf numFmtId="166" fontId="12" fillId="0" borderId="0" xfId="2" applyNumberFormat="1" applyFont="1" applyFill="1" applyAlignment="1">
      <alignment vertical="center"/>
    </xf>
    <xf numFmtId="43" fontId="1" fillId="0" borderId="0" xfId="2" applyFont="1" applyFill="1" applyBorder="1" applyAlignment="1">
      <alignment horizontal="center" vertical="center"/>
    </xf>
    <xf numFmtId="176" fontId="1" fillId="0" borderId="0" xfId="2" applyNumberFormat="1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vertical="center"/>
    </xf>
    <xf numFmtId="43" fontId="1" fillId="0" borderId="0" xfId="0" applyNumberFormat="1" applyFont="1" applyFill="1" applyAlignment="1">
      <alignment vertical="center"/>
    </xf>
    <xf numFmtId="37" fontId="1" fillId="0" borderId="0" xfId="0" applyNumberFormat="1" applyFont="1" applyFill="1" applyBorder="1" applyAlignment="1">
      <alignment horizontal="right" vertical="center"/>
    </xf>
    <xf numFmtId="172" fontId="1" fillId="0" borderId="0" xfId="2" applyNumberFormat="1" applyFont="1" applyFill="1" applyBorder="1" applyAlignment="1">
      <alignment horizontal="right" vertical="center"/>
    </xf>
    <xf numFmtId="166" fontId="1" fillId="0" borderId="0" xfId="2" applyNumberFormat="1" applyFont="1" applyFill="1" applyBorder="1" applyAlignment="1">
      <alignment horizontal="center"/>
    </xf>
    <xf numFmtId="172" fontId="1" fillId="0" borderId="0" xfId="2" applyNumberFormat="1" applyFont="1" applyFill="1" applyAlignment="1">
      <alignment horizontal="right" vertical="center"/>
    </xf>
    <xf numFmtId="43" fontId="9" fillId="0" borderId="0" xfId="2" applyFont="1" applyFill="1" applyBorder="1" applyAlignment="1">
      <alignment vertical="center"/>
    </xf>
    <xf numFmtId="166" fontId="1" fillId="0" borderId="0" xfId="2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 vertical="center"/>
    </xf>
    <xf numFmtId="165" fontId="12" fillId="0" borderId="0" xfId="54" applyNumberFormat="1" applyFont="1" applyFill="1" applyBorder="1" applyAlignment="1">
      <alignment horizontal="center" vertical="center"/>
    </xf>
    <xf numFmtId="169" fontId="1" fillId="0" borderId="0" xfId="7" applyNumberFormat="1" applyFont="1" applyFill="1" applyBorder="1" applyAlignment="1">
      <alignment vertical="center"/>
    </xf>
    <xf numFmtId="169" fontId="1" fillId="0" borderId="0" xfId="7" applyNumberFormat="1" applyFont="1" applyFill="1" applyAlignment="1">
      <alignment vertical="center"/>
    </xf>
    <xf numFmtId="37" fontId="1" fillId="0" borderId="0" xfId="7" applyNumberFormat="1" applyFont="1" applyFill="1" applyBorder="1" applyAlignment="1">
      <alignment vertical="center"/>
    </xf>
    <xf numFmtId="43" fontId="1" fillId="0" borderId="0" xfId="2" quotePrefix="1" applyFont="1" applyFill="1" applyBorder="1" applyAlignment="1">
      <alignment horizontal="center" vertical="center"/>
    </xf>
    <xf numFmtId="165" fontId="1" fillId="0" borderId="0" xfId="29" applyNumberFormat="1" applyFont="1" applyFill="1" applyAlignment="1">
      <alignment horizontal="left" vertical="center"/>
    </xf>
    <xf numFmtId="0" fontId="1" fillId="0" borderId="0" xfId="29" applyFont="1" applyFill="1" applyAlignment="1">
      <alignment horizontal="left" vertical="center" indent="3"/>
    </xf>
    <xf numFmtId="0" fontId="1" fillId="0" borderId="0" xfId="29" applyFont="1" applyFill="1" applyAlignment="1">
      <alignment horizontal="left" vertical="center" indent="2"/>
    </xf>
    <xf numFmtId="165" fontId="12" fillId="0" borderId="0" xfId="29" applyNumberFormat="1" applyFont="1" applyFill="1" applyAlignment="1">
      <alignment horizontal="left" vertical="center"/>
    </xf>
    <xf numFmtId="165" fontId="1" fillId="0" borderId="0" xfId="29" applyNumberFormat="1" applyFont="1" applyFill="1" applyAlignment="1">
      <alignment horizontal="center" vertical="center"/>
    </xf>
    <xf numFmtId="0" fontId="1" fillId="0" borderId="0" xfId="29" applyFont="1" applyFill="1" applyAlignment="1">
      <alignment vertical="center"/>
    </xf>
    <xf numFmtId="37" fontId="1" fillId="0" borderId="0" xfId="29" applyNumberFormat="1" applyFont="1" applyFill="1" applyAlignment="1">
      <alignment vertical="center"/>
    </xf>
    <xf numFmtId="37" fontId="1" fillId="0" borderId="0" xfId="29" applyNumberFormat="1" applyFont="1" applyFill="1" applyBorder="1" applyAlignment="1">
      <alignment vertical="center"/>
    </xf>
    <xf numFmtId="0" fontId="12" fillId="0" borderId="0" xfId="29" applyFont="1" applyFill="1" applyAlignment="1">
      <alignment horizontal="left" vertical="center" indent="4"/>
    </xf>
    <xf numFmtId="0" fontId="12" fillId="0" borderId="0" xfId="29" applyFont="1" applyFill="1" applyAlignment="1">
      <alignment horizontal="center" vertical="center"/>
    </xf>
    <xf numFmtId="0" fontId="1" fillId="0" borderId="0" xfId="29" applyFont="1" applyFill="1" applyAlignment="1">
      <alignment horizontal="center" vertical="center"/>
    </xf>
    <xf numFmtId="0" fontId="12" fillId="0" borderId="0" xfId="29" applyFont="1" applyFill="1" applyBorder="1" applyAlignment="1">
      <alignment horizontal="left" wrapText="1"/>
    </xf>
    <xf numFmtId="37" fontId="13" fillId="0" borderId="0" xfId="29" applyNumberFormat="1" applyFont="1" applyFill="1" applyAlignment="1">
      <alignment vertical="center"/>
    </xf>
    <xf numFmtId="37" fontId="13" fillId="0" borderId="0" xfId="29" applyNumberFormat="1" applyFont="1" applyFill="1" applyBorder="1" applyAlignment="1">
      <alignment vertical="center"/>
    </xf>
    <xf numFmtId="0" fontId="1" fillId="0" borderId="0" xfId="29" applyFont="1" applyFill="1" applyAlignment="1">
      <alignment horizontal="left" vertical="center" indent="4"/>
    </xf>
    <xf numFmtId="49" fontId="12" fillId="0" borderId="0" xfId="29" applyNumberFormat="1" applyFont="1" applyFill="1" applyBorder="1" applyAlignment="1">
      <alignment horizontal="center" vertical="center"/>
    </xf>
    <xf numFmtId="0" fontId="1" fillId="0" borderId="0" xfId="29" applyFont="1" applyFill="1" applyBorder="1" applyAlignment="1">
      <alignment horizontal="left" wrapText="1"/>
    </xf>
    <xf numFmtId="0" fontId="1" fillId="0" borderId="0" xfId="29" applyFont="1" applyFill="1" applyBorder="1" applyAlignment="1">
      <alignment horizontal="center" wrapText="1"/>
    </xf>
    <xf numFmtId="0" fontId="12" fillId="0" borderId="0" xfId="29" applyFont="1" applyFill="1" applyBorder="1" applyAlignment="1">
      <alignment horizontal="center" wrapText="1"/>
    </xf>
    <xf numFmtId="0" fontId="12" fillId="0" borderId="0" xfId="41" applyFont="1" applyFill="1" applyBorder="1" applyAlignment="1">
      <alignment horizontal="center" vertical="center"/>
    </xf>
    <xf numFmtId="37" fontId="1" fillId="0" borderId="3" xfId="4" applyNumberFormat="1" applyFont="1" applyFill="1" applyBorder="1" applyAlignment="1">
      <alignment horizontal="right" vertical="center"/>
    </xf>
    <xf numFmtId="166" fontId="1" fillId="0" borderId="0" xfId="2" applyNumberFormat="1" applyFont="1" applyFill="1" applyAlignment="1">
      <alignment horizontal="center" vertical="center"/>
    </xf>
    <xf numFmtId="0" fontId="1" fillId="0" borderId="0" xfId="29" applyFont="1" applyFill="1"/>
    <xf numFmtId="166" fontId="12" fillId="0" borderId="0" xfId="12" applyNumberFormat="1" applyFont="1" applyFill="1" applyAlignment="1">
      <alignment horizontal="right" vertical="center"/>
    </xf>
    <xf numFmtId="166" fontId="24" fillId="0" borderId="0" xfId="12" applyNumberFormat="1" applyFont="1" applyFill="1" applyAlignment="1">
      <alignment horizontal="right" vertical="center"/>
    </xf>
    <xf numFmtId="166" fontId="1" fillId="0" borderId="0" xfId="12" applyNumberFormat="1" applyFont="1" applyFill="1" applyAlignment="1">
      <alignment horizontal="right" vertical="center"/>
    </xf>
    <xf numFmtId="166" fontId="25" fillId="0" borderId="0" xfId="12" applyNumberFormat="1" applyFont="1" applyFill="1" applyAlignment="1">
      <alignment horizontal="right" vertical="center"/>
    </xf>
    <xf numFmtId="37" fontId="1" fillId="0" borderId="0" xfId="12" applyNumberFormat="1" applyFont="1" applyFill="1" applyAlignment="1">
      <alignment vertical="center"/>
    </xf>
    <xf numFmtId="37" fontId="25" fillId="0" borderId="0" xfId="12" applyNumberFormat="1" applyFont="1" applyFill="1" applyAlignment="1">
      <alignment vertical="center"/>
    </xf>
    <xf numFmtId="166" fontId="25" fillId="0" borderId="0" xfId="12" applyNumberFormat="1" applyFont="1" applyFill="1" applyAlignment="1">
      <alignment vertical="center"/>
    </xf>
    <xf numFmtId="37" fontId="1" fillId="0" borderId="0" xfId="12" applyNumberFormat="1" applyFont="1" applyFill="1" applyBorder="1" applyAlignment="1">
      <alignment vertical="center"/>
    </xf>
    <xf numFmtId="37" fontId="1" fillId="0" borderId="2" xfId="12" applyNumberFormat="1" applyFont="1" applyFill="1" applyBorder="1" applyAlignment="1">
      <alignment vertical="center"/>
    </xf>
    <xf numFmtId="37" fontId="25" fillId="0" borderId="0" xfId="12" applyNumberFormat="1" applyFont="1" applyFill="1" applyBorder="1" applyAlignment="1">
      <alignment vertical="center"/>
    </xf>
    <xf numFmtId="37" fontId="25" fillId="0" borderId="0" xfId="6" applyNumberFormat="1" applyFont="1" applyFill="1" applyAlignment="1">
      <alignment vertical="center"/>
    </xf>
    <xf numFmtId="37" fontId="25" fillId="0" borderId="0" xfId="6" applyNumberFormat="1" applyFont="1" applyFill="1" applyBorder="1" applyAlignment="1">
      <alignment vertical="center"/>
    </xf>
    <xf numFmtId="37" fontId="25" fillId="0" borderId="2" xfId="12" applyNumberFormat="1" applyFont="1" applyFill="1" applyBorder="1" applyAlignment="1">
      <alignment vertical="center"/>
    </xf>
    <xf numFmtId="37" fontId="1" fillId="0" borderId="3" xfId="12" applyNumberFormat="1" applyFont="1" applyFill="1" applyBorder="1" applyAlignment="1">
      <alignment vertical="center"/>
    </xf>
    <xf numFmtId="37" fontId="25" fillId="0" borderId="0" xfId="12" applyNumberFormat="1" applyFont="1" applyFill="1" applyBorder="1" applyAlignment="1">
      <alignment horizontal="right" vertical="center"/>
    </xf>
    <xf numFmtId="169" fontId="25" fillId="0" borderId="0" xfId="12" applyNumberFormat="1" applyFont="1" applyFill="1" applyAlignment="1">
      <alignment horizontal="right" vertical="center"/>
    </xf>
    <xf numFmtId="37" fontId="1" fillId="0" borderId="0" xfId="12" applyNumberFormat="1" applyFont="1" applyFill="1" applyAlignment="1">
      <alignment horizontal="right" vertical="center"/>
    </xf>
    <xf numFmtId="37" fontId="25" fillId="0" borderId="0" xfId="6" applyNumberFormat="1" applyFont="1" applyFill="1" applyAlignment="1">
      <alignment horizontal="right" vertical="center"/>
    </xf>
    <xf numFmtId="37" fontId="25" fillId="0" borderId="0" xfId="12" applyNumberFormat="1" applyFont="1" applyFill="1" applyAlignment="1">
      <alignment horizontal="right" vertical="center"/>
    </xf>
    <xf numFmtId="37" fontId="1" fillId="0" borderId="0" xfId="6" applyNumberFormat="1" applyFont="1" applyFill="1" applyAlignment="1">
      <alignment horizontal="right" vertical="center"/>
    </xf>
    <xf numFmtId="37" fontId="1" fillId="0" borderId="2" xfId="12" applyNumberFormat="1" applyFont="1" applyFill="1" applyBorder="1" applyAlignment="1">
      <alignment horizontal="right" vertical="center"/>
    </xf>
    <xf numFmtId="37" fontId="25" fillId="0" borderId="0" xfId="6" applyNumberFormat="1" applyFont="1" applyFill="1" applyBorder="1" applyAlignment="1">
      <alignment horizontal="right" vertical="center"/>
    </xf>
    <xf numFmtId="37" fontId="1" fillId="0" borderId="0" xfId="12" applyNumberFormat="1" applyFont="1" applyFill="1" applyBorder="1" applyAlignment="1">
      <alignment horizontal="right" vertical="center"/>
    </xf>
    <xf numFmtId="170" fontId="25" fillId="0" borderId="0" xfId="12" applyNumberFormat="1" applyFont="1" applyFill="1" applyBorder="1" applyAlignment="1">
      <alignment horizontal="right" vertical="center"/>
    </xf>
    <xf numFmtId="37" fontId="1" fillId="0" borderId="3" xfId="12" applyNumberFormat="1" applyFont="1" applyFill="1" applyBorder="1" applyAlignment="1">
      <alignment horizontal="right" vertical="center"/>
    </xf>
    <xf numFmtId="0" fontId="1" fillId="0" borderId="0" xfId="46" applyFont="1" applyFill="1"/>
    <xf numFmtId="0" fontId="1" fillId="0" borderId="0" xfId="46" applyFont="1" applyFill="1" applyBorder="1" applyAlignment="1">
      <alignment vertical="center"/>
    </xf>
    <xf numFmtId="37" fontId="9" fillId="0" borderId="0" xfId="2" applyNumberFormat="1" applyFont="1" applyFill="1" applyBorder="1" applyAlignment="1">
      <alignment horizontal="right" vertical="center"/>
    </xf>
    <xf numFmtId="37" fontId="18" fillId="0" borderId="0" xfId="4" applyNumberFormat="1" applyFont="1" applyFill="1" applyAlignment="1">
      <alignment vertical="center"/>
    </xf>
    <xf numFmtId="175" fontId="18" fillId="0" borderId="0" xfId="7" applyNumberFormat="1" applyFont="1" applyFill="1" applyBorder="1" applyAlignment="1">
      <alignment vertical="center"/>
    </xf>
    <xf numFmtId="37" fontId="18" fillId="0" borderId="0" xfId="0" applyNumberFormat="1" applyFont="1" applyFill="1" applyAlignment="1"/>
    <xf numFmtId="41" fontId="19" fillId="0" borderId="2" xfId="54" applyNumberFormat="1" applyFont="1" applyFill="1" applyBorder="1" applyAlignment="1">
      <alignment horizontal="center" vertical="center"/>
    </xf>
    <xf numFmtId="37" fontId="18" fillId="0" borderId="0" xfId="7" applyNumberFormat="1" applyFont="1" applyFill="1" applyBorder="1" applyAlignment="1">
      <alignment vertical="center"/>
    </xf>
    <xf numFmtId="41" fontId="18" fillId="0" borderId="0" xfId="7" applyNumberFormat="1" applyFont="1" applyFill="1" applyBorder="1" applyAlignment="1">
      <alignment horizontal="right" vertical="center"/>
    </xf>
    <xf numFmtId="37" fontId="18" fillId="0" borderId="0" xfId="7" applyNumberFormat="1" applyFont="1" applyFill="1" applyAlignment="1">
      <alignment vertical="center"/>
    </xf>
    <xf numFmtId="37" fontId="18" fillId="0" borderId="0" xfId="4" applyNumberFormat="1" applyFont="1" applyFill="1" applyBorder="1" applyAlignment="1">
      <alignment vertical="center"/>
    </xf>
    <xf numFmtId="0" fontId="18" fillId="0" borderId="0" xfId="0" applyFont="1" applyFill="1"/>
    <xf numFmtId="37" fontId="18" fillId="0" borderId="0" xfId="2" applyNumberFormat="1" applyFont="1" applyFill="1" applyBorder="1" applyAlignment="1">
      <alignment vertical="center"/>
    </xf>
    <xf numFmtId="37" fontId="18" fillId="0" borderId="4" xfId="7" applyNumberFormat="1" applyFont="1" applyFill="1" applyBorder="1" applyAlignment="1">
      <alignment vertical="center"/>
    </xf>
    <xf numFmtId="37" fontId="18" fillId="0" borderId="0" xfId="54" applyNumberFormat="1" applyFont="1" applyFill="1" applyBorder="1" applyAlignment="1">
      <alignment vertical="center"/>
    </xf>
    <xf numFmtId="166" fontId="18" fillId="0" borderId="0" xfId="7" applyNumberFormat="1" applyFont="1" applyFill="1" applyBorder="1" applyAlignment="1">
      <alignment vertical="center"/>
    </xf>
    <xf numFmtId="41" fontId="9" fillId="0" borderId="0" xfId="54" applyNumberFormat="1" applyFont="1" applyFill="1" applyBorder="1" applyAlignment="1">
      <alignment vertical="center"/>
    </xf>
    <xf numFmtId="165" fontId="19" fillId="0" borderId="0" xfId="0" applyNumberFormat="1" applyFont="1" applyFill="1" applyAlignment="1">
      <alignment vertical="center"/>
    </xf>
    <xf numFmtId="166" fontId="18" fillId="0" borderId="0" xfId="2" applyNumberFormat="1" applyFont="1" applyFill="1" applyBorder="1" applyAlignment="1">
      <alignment vertical="center"/>
    </xf>
    <xf numFmtId="169" fontId="18" fillId="0" borderId="0" xfId="7" applyNumberFormat="1" applyFont="1" applyFill="1" applyBorder="1" applyAlignment="1">
      <alignment vertical="center"/>
    </xf>
    <xf numFmtId="165" fontId="18" fillId="0" borderId="0" xfId="54" applyNumberFormat="1" applyFont="1" applyFill="1" applyBorder="1" applyAlignment="1">
      <alignment vertical="center"/>
    </xf>
    <xf numFmtId="166" fontId="18" fillId="0" borderId="0" xfId="2" applyNumberFormat="1" applyFont="1" applyFill="1" applyAlignment="1">
      <alignment vertical="center"/>
    </xf>
    <xf numFmtId="43" fontId="9" fillId="0" borderId="0" xfId="2" quotePrefix="1" applyFont="1" applyFill="1" applyBorder="1" applyAlignment="1">
      <alignment vertical="center"/>
    </xf>
    <xf numFmtId="41" fontId="9" fillId="0" borderId="0" xfId="54" applyNumberFormat="1" applyFont="1" applyFill="1" applyBorder="1" applyAlignment="1">
      <alignment horizontal="right" vertical="center"/>
    </xf>
    <xf numFmtId="170" fontId="1" fillId="0" borderId="0" xfId="4" applyNumberFormat="1" applyFont="1" applyFill="1" applyAlignment="1">
      <alignment vertical="center"/>
    </xf>
    <xf numFmtId="174" fontId="1" fillId="0" borderId="3" xfId="2" applyNumberFormat="1" applyFont="1" applyFill="1" applyBorder="1" applyAlignment="1">
      <alignment horizontal="right" vertical="center"/>
    </xf>
    <xf numFmtId="174" fontId="1" fillId="0" borderId="0" xfId="2" applyNumberFormat="1" applyFont="1" applyFill="1" applyBorder="1" applyAlignment="1">
      <alignment horizontal="right" vertical="center"/>
    </xf>
    <xf numFmtId="174" fontId="1" fillId="0" borderId="0" xfId="2" applyNumberFormat="1" applyFont="1" applyFill="1" applyAlignment="1">
      <alignment horizontal="right" vertical="center"/>
    </xf>
    <xf numFmtId="168" fontId="1" fillId="0" borderId="3" xfId="2" applyNumberFormat="1" applyFont="1" applyFill="1" applyBorder="1" applyAlignment="1">
      <alignment vertical="center"/>
    </xf>
    <xf numFmtId="168" fontId="1" fillId="0" borderId="0" xfId="0" applyNumberFormat="1" applyFont="1" applyFill="1" applyBorder="1" applyAlignment="1">
      <alignment vertical="center"/>
    </xf>
    <xf numFmtId="168" fontId="1" fillId="0" borderId="0" xfId="2" applyNumberFormat="1" applyFont="1" applyFill="1" applyAlignment="1">
      <alignment vertical="center"/>
    </xf>
    <xf numFmtId="168" fontId="1" fillId="0" borderId="0" xfId="0" applyNumberFormat="1" applyFont="1" applyFill="1" applyAlignment="1">
      <alignment vertical="center"/>
    </xf>
    <xf numFmtId="166" fontId="1" fillId="0" borderId="4" xfId="2" applyNumberFormat="1" applyFont="1" applyFill="1" applyBorder="1" applyAlignment="1">
      <alignment horizontal="right" vertical="center"/>
    </xf>
    <xf numFmtId="41" fontId="1" fillId="0" borderId="0" xfId="2" applyNumberFormat="1" applyFont="1" applyFill="1" applyBorder="1" applyAlignment="1">
      <alignment horizontal="right" vertical="center"/>
    </xf>
    <xf numFmtId="170" fontId="1" fillId="0" borderId="2" xfId="4" applyNumberFormat="1" applyFont="1" applyFill="1" applyBorder="1" applyAlignment="1">
      <alignment horizontal="right" vertical="center"/>
    </xf>
    <xf numFmtId="166" fontId="1" fillId="0" borderId="3" xfId="2" applyNumberFormat="1" applyFont="1" applyFill="1" applyBorder="1" applyAlignment="1">
      <alignment horizontal="right" vertical="center"/>
    </xf>
    <xf numFmtId="175" fontId="18" fillId="0" borderId="0" xfId="7" applyNumberFormat="1" applyFont="1" applyFill="1" applyBorder="1" applyAlignment="1">
      <alignment horizontal="right" vertical="center"/>
    </xf>
    <xf numFmtId="43" fontId="18" fillId="0" borderId="0" xfId="2" applyFont="1" applyFill="1" applyBorder="1" applyAlignment="1">
      <alignment vertical="center"/>
    </xf>
    <xf numFmtId="166" fontId="1" fillId="0" borderId="1" xfId="2" applyNumberFormat="1" applyFont="1" applyFill="1" applyBorder="1" applyAlignment="1">
      <alignment horizontal="center" vertical="center"/>
    </xf>
    <xf numFmtId="166" fontId="1" fillId="0" borderId="2" xfId="2" applyNumberFormat="1" applyFont="1" applyFill="1" applyBorder="1" applyAlignment="1">
      <alignment horizontal="center" vertical="center"/>
    </xf>
    <xf numFmtId="166" fontId="9" fillId="0" borderId="0" xfId="12" applyNumberFormat="1" applyFont="1" applyFill="1" applyBorder="1" applyAlignment="1">
      <alignment horizontal="right" vertical="center"/>
    </xf>
    <xf numFmtId="37" fontId="26" fillId="0" borderId="0" xfId="12" applyNumberFormat="1" applyFont="1" applyFill="1" applyBorder="1" applyAlignment="1">
      <alignment horizontal="right" vertical="center"/>
    </xf>
    <xf numFmtId="166" fontId="26" fillId="0" borderId="0" xfId="12" applyNumberFormat="1" applyFont="1" applyFill="1" applyBorder="1" applyAlignment="1">
      <alignment horizontal="right" vertical="center"/>
    </xf>
    <xf numFmtId="170" fontId="25" fillId="0" borderId="0" xfId="12" applyNumberFormat="1" applyFont="1" applyFill="1" applyAlignment="1">
      <alignment horizontal="right" vertical="center"/>
    </xf>
    <xf numFmtId="170" fontId="25" fillId="0" borderId="2" xfId="12" applyNumberFormat="1" applyFont="1" applyFill="1" applyBorder="1" applyAlignment="1">
      <alignment horizontal="right" vertical="center"/>
    </xf>
    <xf numFmtId="165" fontId="1" fillId="0" borderId="2" xfId="12" applyNumberFormat="1" applyFont="1" applyFill="1" applyBorder="1" applyAlignment="1">
      <alignment horizontal="right" vertical="center"/>
    </xf>
    <xf numFmtId="166" fontId="9" fillId="0" borderId="0" xfId="12" applyNumberFormat="1" applyFont="1" applyFill="1" applyAlignment="1">
      <alignment horizontal="right" vertical="center"/>
    </xf>
    <xf numFmtId="166" fontId="26" fillId="0" borderId="0" xfId="12" applyNumberFormat="1" applyFont="1" applyFill="1" applyAlignment="1">
      <alignment horizontal="right" vertical="center"/>
    </xf>
    <xf numFmtId="165" fontId="18" fillId="0" borderId="0" xfId="54" applyNumberFormat="1" applyFont="1" applyFill="1" applyBorder="1" applyAlignment="1">
      <alignment horizontal="center" vertical="center"/>
    </xf>
    <xf numFmtId="41" fontId="19" fillId="0" borderId="0" xfId="54" applyNumberFormat="1" applyFont="1" applyFill="1" applyBorder="1" applyAlignment="1">
      <alignment horizontal="centerContinuous" vertical="center"/>
    </xf>
    <xf numFmtId="41" fontId="19" fillId="0" borderId="0" xfId="54" applyNumberFormat="1" applyFont="1" applyFill="1" applyBorder="1" applyAlignment="1">
      <alignment vertical="center"/>
    </xf>
    <xf numFmtId="0" fontId="19" fillId="0" borderId="0" xfId="55" applyFont="1" applyFill="1" applyAlignment="1">
      <alignment vertical="center"/>
    </xf>
    <xf numFmtId="165" fontId="19" fillId="0" borderId="0" xfId="54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5" fontId="19" fillId="0" borderId="2" xfId="54" applyNumberFormat="1" applyFont="1" applyFill="1" applyBorder="1" applyAlignment="1">
      <alignment horizontal="center" vertical="center"/>
    </xf>
    <xf numFmtId="165" fontId="19" fillId="0" borderId="0" xfId="54" applyNumberFormat="1" applyFont="1" applyFill="1" applyBorder="1" applyAlignment="1">
      <alignment vertical="center"/>
    </xf>
    <xf numFmtId="41" fontId="18" fillId="0" borderId="0" xfId="54" applyNumberFormat="1" applyFont="1" applyFill="1" applyBorder="1" applyAlignment="1">
      <alignment horizontal="center" vertical="center"/>
    </xf>
    <xf numFmtId="170" fontId="18" fillId="0" borderId="0" xfId="7" applyNumberFormat="1" applyFont="1" applyFill="1" applyBorder="1" applyAlignment="1">
      <alignment vertical="center"/>
    </xf>
    <xf numFmtId="170" fontId="18" fillId="0" borderId="0" xfId="2" applyNumberFormat="1" applyFont="1" applyFill="1" applyBorder="1" applyAlignment="1">
      <alignment vertical="center"/>
    </xf>
    <xf numFmtId="170" fontId="18" fillId="0" borderId="0" xfId="4" applyNumberFormat="1" applyFont="1" applyFill="1" applyAlignment="1">
      <alignment vertical="center"/>
    </xf>
    <xf numFmtId="170" fontId="1" fillId="0" borderId="0" xfId="2" applyNumberFormat="1" applyFont="1" applyFill="1" applyBorder="1" applyAlignment="1">
      <alignment vertical="center"/>
    </xf>
    <xf numFmtId="166" fontId="1" fillId="0" borderId="0" xfId="4" applyNumberFormat="1" applyFont="1" applyFill="1" applyAlignment="1">
      <alignment vertical="center"/>
    </xf>
    <xf numFmtId="41" fontId="1" fillId="0" borderId="4" xfId="2" applyNumberFormat="1" applyFont="1" applyFill="1" applyBorder="1" applyAlignment="1">
      <alignment vertical="center"/>
    </xf>
    <xf numFmtId="0" fontId="27" fillId="0" borderId="0" xfId="29" applyFont="1" applyFill="1"/>
    <xf numFmtId="173" fontId="1" fillId="0" borderId="2" xfId="13" applyNumberFormat="1" applyFont="1" applyFill="1" applyBorder="1" applyAlignment="1">
      <alignment horizontal="center" vertical="center"/>
    </xf>
    <xf numFmtId="166" fontId="1" fillId="0" borderId="0" xfId="13" applyNumberFormat="1" applyFont="1" applyFill="1" applyAlignment="1">
      <alignment horizontal="right" vertical="center"/>
    </xf>
    <xf numFmtId="173" fontId="1" fillId="0" borderId="0" xfId="13" applyNumberFormat="1" applyFont="1" applyFill="1" applyAlignment="1">
      <alignment horizontal="center" vertical="center"/>
    </xf>
    <xf numFmtId="37" fontId="1" fillId="0" borderId="0" xfId="13" applyNumberFormat="1" applyFont="1" applyFill="1" applyAlignment="1">
      <alignment vertical="center"/>
    </xf>
    <xf numFmtId="180" fontId="18" fillId="0" borderId="0" xfId="4" applyNumberFormat="1" applyFont="1" applyFill="1" applyAlignment="1">
      <alignment vertical="center"/>
    </xf>
    <xf numFmtId="0" fontId="1" fillId="0" borderId="0" xfId="48" applyFont="1" applyFill="1" applyAlignment="1">
      <alignment horizontal="left" vertical="center" indent="2"/>
    </xf>
    <xf numFmtId="0" fontId="1" fillId="0" borderId="0" xfId="48" applyFont="1" applyFill="1" applyAlignment="1">
      <alignment horizontal="left" vertical="center" indent="3"/>
    </xf>
    <xf numFmtId="170" fontId="1" fillId="0" borderId="0" xfId="4" applyNumberFormat="1" applyFont="1" applyFill="1" applyBorder="1" applyAlignment="1">
      <alignment horizontal="right" vertical="center"/>
    </xf>
    <xf numFmtId="41" fontId="1" fillId="0" borderId="0" xfId="0" applyNumberFormat="1" applyFont="1" applyFill="1" applyBorder="1" applyAlignment="1">
      <alignment horizontal="right" vertical="center"/>
    </xf>
    <xf numFmtId="41" fontId="1" fillId="0" borderId="0" xfId="0" applyNumberFormat="1" applyFont="1" applyFill="1" applyBorder="1" applyAlignment="1">
      <alignment vertical="center"/>
    </xf>
    <xf numFmtId="41" fontId="1" fillId="0" borderId="0" xfId="4" quotePrefix="1" applyNumberFormat="1" applyFont="1" applyFill="1" applyBorder="1" applyAlignment="1">
      <alignment vertical="center"/>
    </xf>
    <xf numFmtId="43" fontId="1" fillId="0" borderId="0" xfId="2" applyFont="1" applyFill="1" applyAlignment="1">
      <alignment vertical="top"/>
    </xf>
    <xf numFmtId="0" fontId="1" fillId="0" borderId="0" xfId="46" applyFont="1" applyFill="1" applyBorder="1"/>
    <xf numFmtId="170" fontId="1" fillId="0" borderId="0" xfId="0" applyNumberFormat="1" applyFont="1" applyFill="1" applyBorder="1" applyAlignment="1">
      <alignment vertical="center"/>
    </xf>
    <xf numFmtId="179" fontId="1" fillId="0" borderId="0" xfId="4" applyNumberFormat="1" applyFont="1" applyFill="1" applyBorder="1" applyAlignment="1">
      <alignment horizontal="right" vertical="center"/>
    </xf>
    <xf numFmtId="41" fontId="1" fillId="0" borderId="0" xfId="2" applyNumberFormat="1" applyFont="1" applyFill="1" applyBorder="1" applyAlignment="1">
      <alignment vertical="center"/>
    </xf>
    <xf numFmtId="41" fontId="1" fillId="0" borderId="0" xfId="4" applyNumberFormat="1" applyFont="1" applyFill="1" applyBorder="1" applyAlignment="1">
      <alignment vertical="center"/>
    </xf>
    <xf numFmtId="37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8" fontId="1" fillId="0" borderId="0" xfId="2" applyNumberFormat="1" applyFont="1" applyFill="1" applyBorder="1" applyAlignment="1">
      <alignment horizontal="right" vertical="center"/>
    </xf>
    <xf numFmtId="181" fontId="1" fillId="0" borderId="0" xfId="2" applyNumberFormat="1" applyFont="1" applyFill="1" applyBorder="1" applyAlignment="1">
      <alignment horizontal="center" vertical="center"/>
    </xf>
    <xf numFmtId="166" fontId="1" fillId="0" borderId="2" xfId="4" applyNumberFormat="1" applyFont="1" applyFill="1" applyBorder="1" applyAlignment="1">
      <alignment vertical="center"/>
    </xf>
    <xf numFmtId="170" fontId="1" fillId="0" borderId="0" xfId="0" applyNumberFormat="1" applyFont="1" applyFill="1"/>
    <xf numFmtId="166" fontId="1" fillId="0" borderId="0" xfId="0" applyNumberFormat="1" applyFont="1" applyFill="1"/>
    <xf numFmtId="3" fontId="1" fillId="0" borderId="0" xfId="0" applyNumberFormat="1" applyFont="1" applyFill="1" applyBorder="1" applyAlignment="1">
      <alignment vertical="center"/>
    </xf>
    <xf numFmtId="178" fontId="1" fillId="0" borderId="0" xfId="2" applyNumberFormat="1" applyFont="1" applyFill="1" applyBorder="1" applyAlignment="1">
      <alignment horizontal="right" vertical="center"/>
    </xf>
    <xf numFmtId="166" fontId="1" fillId="0" borderId="2" xfId="2" applyNumberFormat="1" applyFont="1" applyFill="1" applyBorder="1" applyAlignment="1">
      <alignment horizontal="right" vertical="center"/>
    </xf>
    <xf numFmtId="168" fontId="1" fillId="0" borderId="0" xfId="2" applyNumberFormat="1" applyFont="1" applyFill="1" applyAlignment="1">
      <alignment horizontal="right" vertical="center"/>
    </xf>
    <xf numFmtId="166" fontId="18" fillId="0" borderId="2" xfId="2" applyNumberFormat="1" applyFont="1" applyFill="1" applyBorder="1" applyAlignment="1">
      <alignment vertical="center"/>
    </xf>
    <xf numFmtId="0" fontId="1" fillId="0" borderId="0" xfId="29" applyFont="1" applyFill="1" applyBorder="1"/>
    <xf numFmtId="166" fontId="1" fillId="0" borderId="2" xfId="2" applyNumberFormat="1" applyFont="1" applyFill="1" applyBorder="1" applyAlignment="1">
      <alignment vertical="center"/>
    </xf>
    <xf numFmtId="166" fontId="18" fillId="0" borderId="0" xfId="0" applyNumberFormat="1" applyFont="1" applyFill="1"/>
    <xf numFmtId="166" fontId="1" fillId="0" borderId="0" xfId="29" applyNumberFormat="1" applyFont="1" applyFill="1"/>
    <xf numFmtId="43" fontId="1" fillId="0" borderId="0" xfId="2" applyFont="1" applyFill="1"/>
    <xf numFmtId="182" fontId="18" fillId="0" borderId="0" xfId="7" applyNumberFormat="1" applyFont="1" applyFill="1" applyBorder="1" applyAlignment="1">
      <alignment vertical="center"/>
    </xf>
    <xf numFmtId="183" fontId="18" fillId="0" borderId="0" xfId="7" applyNumberFormat="1" applyFont="1" applyFill="1" applyBorder="1" applyAlignment="1">
      <alignment vertical="center"/>
    </xf>
    <xf numFmtId="173" fontId="25" fillId="0" borderId="2" xfId="12" applyNumberFormat="1" applyFont="1" applyFill="1" applyBorder="1" applyAlignment="1">
      <alignment horizontal="center" vertical="center"/>
    </xf>
    <xf numFmtId="181" fontId="18" fillId="0" borderId="0" xfId="7" applyNumberFormat="1" applyFont="1" applyFill="1" applyBorder="1" applyAlignment="1">
      <alignment vertical="center"/>
    </xf>
    <xf numFmtId="185" fontId="18" fillId="0" borderId="0" xfId="7" applyNumberFormat="1" applyFont="1" applyFill="1" applyBorder="1" applyAlignment="1">
      <alignment vertical="center"/>
    </xf>
    <xf numFmtId="177" fontId="18" fillId="0" borderId="0" xfId="7" applyNumberFormat="1" applyFont="1" applyFill="1" applyAlignment="1">
      <alignment vertical="center"/>
    </xf>
    <xf numFmtId="184" fontId="1" fillId="0" borderId="0" xfId="2" applyNumberFormat="1" applyFont="1" applyFill="1" applyBorder="1" applyAlignment="1">
      <alignment vertical="center"/>
    </xf>
    <xf numFmtId="184" fontId="1" fillId="0" borderId="0" xfId="2" applyNumberFormat="1" applyFont="1" applyFill="1" applyAlignment="1">
      <alignment vertical="center"/>
    </xf>
    <xf numFmtId="184" fontId="1" fillId="0" borderId="1" xfId="2" applyNumberFormat="1" applyFont="1" applyFill="1" applyBorder="1" applyAlignment="1">
      <alignment vertical="center"/>
    </xf>
    <xf numFmtId="177" fontId="1" fillId="0" borderId="0" xfId="2" applyNumberFormat="1" applyFont="1" applyFill="1" applyBorder="1" applyAlignment="1">
      <alignment horizontal="center" vertical="center"/>
    </xf>
    <xf numFmtId="184" fontId="18" fillId="0" borderId="0" xfId="7" applyNumberFormat="1" applyFont="1" applyFill="1" applyAlignment="1">
      <alignment vertical="center"/>
    </xf>
    <xf numFmtId="169" fontId="1" fillId="0" borderId="2" xfId="4" applyNumberFormat="1" applyFont="1" applyFill="1" applyBorder="1" applyAlignment="1">
      <alignment vertical="center"/>
    </xf>
    <xf numFmtId="180" fontId="18" fillId="0" borderId="0" xfId="2" applyNumberFormat="1" applyFont="1" applyFill="1" applyAlignment="1">
      <alignment vertical="center"/>
    </xf>
    <xf numFmtId="180" fontId="18" fillId="0" borderId="0" xfId="7" applyNumberFormat="1" applyFont="1" applyFill="1" applyAlignment="1">
      <alignment vertical="center"/>
    </xf>
    <xf numFmtId="179" fontId="1" fillId="0" borderId="0" xfId="4" applyNumberFormat="1" applyFont="1" applyFill="1" applyAlignment="1">
      <alignment vertical="center"/>
    </xf>
    <xf numFmtId="170" fontId="1" fillId="0" borderId="0" xfId="4" applyNumberFormat="1" applyFont="1" applyFill="1" applyBorder="1" applyAlignment="1">
      <alignment vertical="center"/>
    </xf>
    <xf numFmtId="169" fontId="1" fillId="0" borderId="0" xfId="4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184" fontId="1" fillId="0" borderId="0" xfId="29" applyNumberFormat="1" applyFont="1" applyFill="1"/>
    <xf numFmtId="184" fontId="1" fillId="0" borderId="0" xfId="4" applyNumberFormat="1" applyFont="1" applyFill="1" applyAlignment="1">
      <alignment vertical="center"/>
    </xf>
    <xf numFmtId="171" fontId="1" fillId="0" borderId="0" xfId="0" applyNumberFormat="1" applyFont="1" applyFill="1" applyAlignment="1">
      <alignment horizontal="center" vertical="center"/>
    </xf>
    <xf numFmtId="170" fontId="1" fillId="0" borderId="1" xfId="4" applyNumberFormat="1" applyFont="1" applyFill="1" applyBorder="1" applyAlignment="1">
      <alignment horizontal="right" vertical="center"/>
    </xf>
    <xf numFmtId="184" fontId="1" fillId="0" borderId="0" xfId="41" applyNumberFormat="1" applyFont="1" applyFill="1" applyAlignment="1">
      <alignment vertical="center"/>
    </xf>
    <xf numFmtId="166" fontId="1" fillId="0" borderId="0" xfId="41" applyNumberFormat="1" applyFont="1" applyFill="1" applyAlignment="1">
      <alignment vertical="center"/>
    </xf>
    <xf numFmtId="166" fontId="1" fillId="0" borderId="0" xfId="2" applyNumberFormat="1" applyFont="1" applyFill="1"/>
    <xf numFmtId="3" fontId="1" fillId="0" borderId="0" xfId="29" applyNumberFormat="1" applyFont="1" applyFill="1"/>
    <xf numFmtId="41" fontId="1" fillId="0" borderId="0" xfId="29" applyNumberFormat="1" applyFont="1" applyFill="1"/>
    <xf numFmtId="166" fontId="26" fillId="0" borderId="0" xfId="2" applyNumberFormat="1" applyFont="1" applyFill="1" applyAlignment="1">
      <alignment vertical="center"/>
    </xf>
    <xf numFmtId="43" fontId="26" fillId="0" borderId="0" xfId="2" applyFont="1" applyFill="1" applyAlignment="1">
      <alignment vertical="center"/>
    </xf>
    <xf numFmtId="43" fontId="9" fillId="0" borderId="0" xfId="2" applyFont="1" applyFill="1" applyAlignment="1">
      <alignment vertical="center"/>
    </xf>
    <xf numFmtId="166" fontId="25" fillId="0" borderId="0" xfId="2" applyNumberFormat="1" applyFont="1" applyFill="1" applyAlignment="1">
      <alignment horizontal="right" vertical="center"/>
    </xf>
    <xf numFmtId="37" fontId="1" fillId="0" borderId="0" xfId="12" applyNumberFormat="1" applyFont="1" applyFill="1" applyAlignment="1">
      <alignment horizontal="left" vertical="center"/>
    </xf>
    <xf numFmtId="166" fontId="25" fillId="0" borderId="2" xfId="12" applyNumberFormat="1" applyFont="1" applyFill="1" applyBorder="1" applyAlignment="1">
      <alignment vertical="center"/>
    </xf>
    <xf numFmtId="186" fontId="1" fillId="0" borderId="0" xfId="13" applyNumberFormat="1" applyFont="1" applyFill="1" applyAlignment="1">
      <alignment horizontal="center" vertical="center"/>
    </xf>
    <xf numFmtId="182" fontId="18" fillId="0" borderId="1" xfId="7" applyNumberFormat="1" applyFont="1" applyFill="1" applyBorder="1" applyAlignment="1">
      <alignment vertical="center"/>
    </xf>
    <xf numFmtId="169" fontId="18" fillId="0" borderId="1" xfId="7" applyNumberFormat="1" applyFont="1" applyFill="1" applyBorder="1" applyAlignment="1">
      <alignment vertical="center"/>
    </xf>
    <xf numFmtId="166" fontId="18" fillId="0" borderId="1" xfId="7" applyNumberFormat="1" applyFont="1" applyFill="1" applyBorder="1" applyAlignment="1">
      <alignment vertical="center"/>
    </xf>
    <xf numFmtId="166" fontId="18" fillId="0" borderId="1" xfId="2" applyNumberFormat="1" applyFont="1" applyFill="1" applyBorder="1" applyAlignment="1">
      <alignment vertical="center"/>
    </xf>
    <xf numFmtId="170" fontId="18" fillId="0" borderId="1" xfId="2" applyNumberFormat="1" applyFont="1" applyFill="1" applyBorder="1" applyAlignment="1">
      <alignment vertical="center"/>
    </xf>
    <xf numFmtId="184" fontId="18" fillId="0" borderId="1" xfId="7" applyNumberFormat="1" applyFont="1" applyFill="1" applyBorder="1" applyAlignment="1">
      <alignment vertical="center"/>
    </xf>
    <xf numFmtId="169" fontId="18" fillId="0" borderId="2" xfId="7" applyNumberFormat="1" applyFont="1" applyFill="1" applyBorder="1" applyAlignment="1">
      <alignment vertical="center"/>
    </xf>
    <xf numFmtId="179" fontId="21" fillId="0" borderId="0" xfId="4" applyNumberFormat="1" applyFont="1" applyFill="1" applyBorder="1" applyAlignment="1">
      <alignment horizontal="center" vertical="center"/>
    </xf>
    <xf numFmtId="166" fontId="18" fillId="0" borderId="0" xfId="2" applyNumberFormat="1" applyFont="1" applyFill="1" applyBorder="1" applyAlignment="1">
      <alignment horizontal="right" vertical="center"/>
    </xf>
    <xf numFmtId="180" fontId="18" fillId="0" borderId="0" xfId="7" applyNumberFormat="1" applyFont="1" applyFill="1" applyBorder="1" applyAlignment="1">
      <alignment vertical="center"/>
    </xf>
    <xf numFmtId="166" fontId="22" fillId="0" borderId="0" xfId="12" applyNumberFormat="1" applyFont="1" applyFill="1" applyAlignment="1">
      <alignment horizontal="right" vertical="center"/>
    </xf>
    <xf numFmtId="37" fontId="22" fillId="0" borderId="0" xfId="12" applyNumberFormat="1" applyFont="1" applyFill="1" applyAlignment="1">
      <alignment horizontal="right" vertical="center"/>
    </xf>
    <xf numFmtId="37" fontId="22" fillId="0" borderId="0" xfId="12" applyNumberFormat="1" applyFont="1" applyFill="1" applyBorder="1" applyAlignment="1">
      <alignment horizontal="right" vertical="center"/>
    </xf>
    <xf numFmtId="166" fontId="23" fillId="0" borderId="0" xfId="12" applyNumberFormat="1" applyFont="1" applyFill="1" applyAlignment="1">
      <alignment horizontal="right" vertical="center"/>
    </xf>
    <xf numFmtId="165" fontId="22" fillId="0" borderId="2" xfId="12" applyNumberFormat="1" applyFont="1" applyFill="1" applyBorder="1" applyAlignment="1">
      <alignment horizontal="right" vertical="center"/>
    </xf>
    <xf numFmtId="37" fontId="1" fillId="0" borderId="0" xfId="29" applyNumberFormat="1" applyFont="1" applyFill="1"/>
    <xf numFmtId="177" fontId="1" fillId="0" borderId="0" xfId="7" applyNumberFormat="1" applyFont="1" applyFill="1" applyBorder="1" applyAlignment="1">
      <alignment vertical="center"/>
    </xf>
    <xf numFmtId="180" fontId="1" fillId="0" borderId="0" xfId="2" applyNumberFormat="1" applyFont="1" applyFill="1" applyAlignment="1">
      <alignment vertical="center"/>
    </xf>
    <xf numFmtId="179" fontId="1" fillId="0" borderId="0" xfId="2" applyNumberFormat="1" applyFont="1" applyFill="1" applyAlignment="1">
      <alignment vertical="center"/>
    </xf>
    <xf numFmtId="180" fontId="1" fillId="0" borderId="0" xfId="7" applyNumberFormat="1" applyFont="1" applyFill="1" applyBorder="1" applyAlignment="1">
      <alignment vertical="center"/>
    </xf>
    <xf numFmtId="170" fontId="1" fillId="0" borderId="4" xfId="7" applyNumberFormat="1" applyFont="1" applyFill="1" applyBorder="1" applyAlignment="1">
      <alignment vertical="center"/>
    </xf>
    <xf numFmtId="170" fontId="1" fillId="0" borderId="0" xfId="7" applyNumberFormat="1" applyFont="1" applyFill="1" applyBorder="1" applyAlignment="1">
      <alignment vertical="center"/>
    </xf>
    <xf numFmtId="37" fontId="1" fillId="0" borderId="0" xfId="0" applyNumberFormat="1" applyFont="1" applyFill="1" applyAlignment="1"/>
    <xf numFmtId="187" fontId="18" fillId="0" borderId="0" xfId="7" applyNumberFormat="1" applyFont="1" applyFill="1" applyBorder="1" applyAlignment="1">
      <alignment vertical="center"/>
    </xf>
    <xf numFmtId="37" fontId="25" fillId="0" borderId="0" xfId="30" applyNumberFormat="1" applyFont="1" applyFill="1" applyAlignment="1">
      <alignment vertical="center"/>
    </xf>
    <xf numFmtId="0" fontId="28" fillId="0" borderId="0" xfId="53" applyFont="1" applyFill="1" applyAlignment="1">
      <alignment horizontal="center" vertical="center"/>
    </xf>
    <xf numFmtId="43" fontId="28" fillId="0" borderId="0" xfId="2" applyFont="1" applyFill="1" applyAlignment="1">
      <alignment horizontal="center" vertical="center"/>
    </xf>
    <xf numFmtId="37" fontId="28" fillId="0" borderId="0" xfId="53" applyNumberFormat="1" applyFont="1" applyFill="1" applyAlignment="1">
      <alignment horizontal="center" vertical="center"/>
    </xf>
    <xf numFmtId="0" fontId="26" fillId="0" borderId="0" xfId="53" applyFont="1" applyFill="1" applyAlignment="1">
      <alignment vertical="center"/>
    </xf>
    <xf numFmtId="165" fontId="1" fillId="0" borderId="0" xfId="0" applyNumberFormat="1" applyFont="1" applyFill="1" applyAlignment="1">
      <alignment horizontal="left" vertical="center"/>
    </xf>
    <xf numFmtId="0" fontId="26" fillId="0" borderId="0" xfId="53" applyFont="1" applyFill="1" applyAlignment="1">
      <alignment horizontal="center" vertical="center"/>
    </xf>
    <xf numFmtId="43" fontId="26" fillId="0" borderId="0" xfId="2" applyFont="1" applyFill="1" applyAlignment="1">
      <alignment horizontal="center" vertical="center"/>
    </xf>
    <xf numFmtId="0" fontId="24" fillId="0" borderId="0" xfId="53" applyFont="1" applyFill="1" applyAlignment="1">
      <alignment vertical="center"/>
    </xf>
    <xf numFmtId="0" fontId="24" fillId="0" borderId="0" xfId="53" applyFont="1" applyFill="1" applyAlignment="1">
      <alignment horizontal="center" vertical="center"/>
    </xf>
    <xf numFmtId="0" fontId="24" fillId="0" borderId="0" xfId="53" applyFont="1" applyFill="1" applyAlignment="1">
      <alignment horizontal="right" vertical="center"/>
    </xf>
    <xf numFmtId="37" fontId="24" fillId="0" borderId="0" xfId="17" applyNumberFormat="1" applyFont="1" applyFill="1" applyAlignment="1">
      <alignment horizontal="center" vertical="center"/>
    </xf>
    <xf numFmtId="0" fontId="24" fillId="0" borderId="0" xfId="17" applyFont="1" applyFill="1" applyAlignment="1">
      <alignment horizontal="center" vertical="center"/>
    </xf>
    <xf numFmtId="0" fontId="24" fillId="0" borderId="0" xfId="17" applyFont="1" applyFill="1" applyAlignment="1">
      <alignment horizontal="right" vertical="center"/>
    </xf>
    <xf numFmtId="173" fontId="24" fillId="0" borderId="0" xfId="17" applyNumberFormat="1" applyFont="1" applyFill="1" applyAlignment="1">
      <alignment horizontal="right" vertical="center"/>
    </xf>
    <xf numFmtId="0" fontId="26" fillId="0" borderId="0" xfId="17" applyFont="1" applyFill="1" applyAlignment="1">
      <alignment vertical="center"/>
    </xf>
    <xf numFmtId="37" fontId="24" fillId="0" borderId="0" xfId="17" applyNumberFormat="1" applyFont="1" applyFill="1" applyAlignment="1">
      <alignment vertical="center"/>
    </xf>
    <xf numFmtId="0" fontId="25" fillId="0" borderId="0" xfId="17" applyFont="1" applyFill="1" applyAlignment="1">
      <alignment horizontal="center" vertical="center"/>
    </xf>
    <xf numFmtId="0" fontId="25" fillId="0" borderId="0" xfId="17" applyFont="1" applyFill="1" applyAlignment="1">
      <alignment horizontal="right" vertical="center"/>
    </xf>
    <xf numFmtId="173" fontId="25" fillId="0" borderId="0" xfId="17" applyNumberFormat="1" applyFont="1" applyFill="1" applyAlignment="1">
      <alignment horizontal="right" vertical="center"/>
    </xf>
    <xf numFmtId="37" fontId="25" fillId="0" borderId="0" xfId="17" applyNumberFormat="1" applyFont="1" applyFill="1" applyAlignment="1">
      <alignment horizontal="left" vertical="center" indent="2"/>
    </xf>
    <xf numFmtId="37" fontId="26" fillId="0" borderId="0" xfId="17" applyNumberFormat="1" applyFont="1" applyFill="1" applyAlignment="1">
      <alignment vertical="center"/>
    </xf>
    <xf numFmtId="37" fontId="25" fillId="0" borderId="0" xfId="17" applyNumberFormat="1" applyFont="1" applyFill="1" applyAlignment="1">
      <alignment vertical="center"/>
    </xf>
    <xf numFmtId="169" fontId="25" fillId="0" borderId="0" xfId="30" applyNumberFormat="1" applyFont="1" applyFill="1" applyAlignment="1">
      <alignment vertical="center"/>
    </xf>
    <xf numFmtId="0" fontId="25" fillId="0" borderId="0" xfId="17" applyFont="1" applyFill="1" applyAlignment="1">
      <alignment horizontal="left" vertical="center" indent="2"/>
    </xf>
    <xf numFmtId="0" fontId="25" fillId="0" borderId="0" xfId="17" applyFont="1" applyFill="1" applyAlignment="1">
      <alignment vertical="center"/>
    </xf>
    <xf numFmtId="37" fontId="24" fillId="0" borderId="0" xfId="17" applyNumberFormat="1" applyFont="1" applyFill="1" applyAlignment="1">
      <alignment horizontal="left" vertical="center" indent="4"/>
    </xf>
    <xf numFmtId="43" fontId="26" fillId="0" borderId="0" xfId="17" applyNumberFormat="1" applyFont="1" applyFill="1" applyAlignment="1">
      <alignment vertical="center"/>
    </xf>
    <xf numFmtId="166" fontId="26" fillId="0" borderId="0" xfId="17" applyNumberFormat="1" applyFont="1" applyFill="1" applyAlignment="1">
      <alignment vertical="center"/>
    </xf>
    <xf numFmtId="37" fontId="28" fillId="0" borderId="0" xfId="17" applyNumberFormat="1" applyFont="1" applyFill="1" applyAlignment="1">
      <alignment vertical="center"/>
    </xf>
    <xf numFmtId="0" fontId="26" fillId="0" borderId="0" xfId="17" applyFont="1" applyFill="1" applyAlignment="1">
      <alignment horizontal="center" vertical="center"/>
    </xf>
    <xf numFmtId="0" fontId="26" fillId="0" borderId="0" xfId="17" applyFont="1" applyFill="1" applyAlignment="1">
      <alignment horizontal="right" vertical="center"/>
    </xf>
    <xf numFmtId="0" fontId="26" fillId="0" borderId="0" xfId="53" applyFont="1" applyFill="1" applyAlignment="1">
      <alignment vertical="top"/>
    </xf>
    <xf numFmtId="0" fontId="9" fillId="0" borderId="0" xfId="0" applyFont="1" applyFill="1" applyAlignment="1">
      <alignment vertical="center"/>
    </xf>
    <xf numFmtId="37" fontId="25" fillId="0" borderId="0" xfId="17" applyNumberFormat="1" applyFont="1" applyFill="1" applyAlignment="1">
      <alignment horizontal="right" vertical="center"/>
    </xf>
    <xf numFmtId="37" fontId="25" fillId="0" borderId="0" xfId="53" applyNumberFormat="1" applyFont="1" applyFill="1" applyAlignment="1">
      <alignment horizontal="right" vertical="center"/>
    </xf>
    <xf numFmtId="37" fontId="26" fillId="0" borderId="0" xfId="53" applyNumberFormat="1" applyFont="1" applyFill="1" applyAlignment="1">
      <alignment vertical="center"/>
    </xf>
    <xf numFmtId="37" fontId="1" fillId="0" borderId="0" xfId="17" applyNumberFormat="1" applyFont="1" applyFill="1" applyAlignment="1">
      <alignment horizontal="left" vertical="center" indent="2"/>
    </xf>
    <xf numFmtId="0" fontId="1" fillId="0" borderId="0" xfId="17" applyFont="1" applyFill="1" applyAlignment="1">
      <alignment horizontal="right" vertical="center"/>
    </xf>
    <xf numFmtId="37" fontId="1" fillId="0" borderId="0" xfId="53" applyNumberFormat="1" applyFont="1" applyFill="1" applyAlignment="1">
      <alignment horizontal="right" vertical="center"/>
    </xf>
    <xf numFmtId="0" fontId="9" fillId="0" borderId="0" xfId="53" applyFont="1" applyFill="1" applyAlignment="1">
      <alignment vertical="center"/>
    </xf>
    <xf numFmtId="37" fontId="25" fillId="0" borderId="0" xfId="17" applyNumberFormat="1" applyFont="1" applyFill="1" applyAlignment="1">
      <alignment horizontal="left" vertical="center" indent="3"/>
    </xf>
    <xf numFmtId="0" fontId="25" fillId="0" borderId="0" xfId="53" applyFont="1" applyFill="1" applyAlignment="1">
      <alignment horizontal="left" vertical="center" indent="2"/>
    </xf>
    <xf numFmtId="37" fontId="25" fillId="0" borderId="0" xfId="30" applyNumberFormat="1" applyFont="1" applyFill="1" applyAlignment="1">
      <alignment horizontal="right" vertical="center"/>
    </xf>
    <xf numFmtId="43" fontId="26" fillId="0" borderId="0" xfId="53" applyNumberFormat="1" applyFont="1" applyFill="1" applyAlignment="1">
      <alignment vertical="center"/>
    </xf>
    <xf numFmtId="0" fontId="25" fillId="0" borderId="0" xfId="53" applyFont="1" applyFill="1" applyAlignment="1">
      <alignment vertical="center"/>
    </xf>
    <xf numFmtId="37" fontId="25" fillId="0" borderId="0" xfId="30" applyNumberFormat="1" applyFont="1" applyFill="1" applyAlignment="1">
      <alignment horizontal="left" vertical="center" indent="4"/>
    </xf>
    <xf numFmtId="0" fontId="25" fillId="0" borderId="0" xfId="53" applyFont="1" applyFill="1" applyAlignment="1">
      <alignment horizontal="center" vertical="center"/>
    </xf>
    <xf numFmtId="0" fontId="25" fillId="0" borderId="0" xfId="30" applyFont="1" applyFill="1" applyAlignment="1">
      <alignment horizontal="right" vertical="center"/>
    </xf>
    <xf numFmtId="37" fontId="25" fillId="0" borderId="0" xfId="30" applyNumberFormat="1" applyFont="1" applyFill="1" applyAlignment="1">
      <alignment horizontal="left" vertical="center" indent="5"/>
    </xf>
    <xf numFmtId="173" fontId="26" fillId="0" borderId="0" xfId="53" applyNumberFormat="1" applyFont="1" applyFill="1" applyAlignment="1">
      <alignment horizontal="right" vertical="center"/>
    </xf>
    <xf numFmtId="37" fontId="25" fillId="0" borderId="0" xfId="30" applyNumberFormat="1" applyFont="1" applyFill="1" applyAlignment="1">
      <alignment horizontal="left" vertical="center" indent="6"/>
    </xf>
    <xf numFmtId="37" fontId="25" fillId="0" borderId="0" xfId="30" applyNumberFormat="1" applyFont="1" applyFill="1" applyAlignment="1">
      <alignment horizontal="left" vertical="center" indent="2"/>
    </xf>
    <xf numFmtId="37" fontId="25" fillId="0" borderId="0" xfId="30" applyNumberFormat="1" applyFont="1" applyFill="1" applyAlignment="1">
      <alignment horizontal="left" vertical="center" indent="3"/>
    </xf>
    <xf numFmtId="173" fontId="25" fillId="0" borderId="0" xfId="17" applyNumberFormat="1" applyFont="1" applyFill="1" applyAlignment="1">
      <alignment horizontal="center" vertical="center"/>
    </xf>
    <xf numFmtId="173" fontId="25" fillId="0" borderId="0" xfId="53" applyNumberFormat="1" applyFont="1" applyFill="1" applyAlignment="1">
      <alignment horizontal="right" vertical="center"/>
    </xf>
    <xf numFmtId="166" fontId="28" fillId="0" borderId="0" xfId="53" applyNumberFormat="1" applyFont="1" applyFill="1" applyAlignment="1">
      <alignment vertical="center"/>
    </xf>
    <xf numFmtId="166" fontId="25" fillId="0" borderId="0" xfId="53" applyNumberFormat="1" applyFont="1" applyFill="1" applyAlignment="1">
      <alignment horizontal="center" vertical="center"/>
    </xf>
    <xf numFmtId="0" fontId="25" fillId="0" borderId="0" xfId="53" applyFont="1" applyFill="1" applyAlignment="1">
      <alignment horizontal="right" vertical="center"/>
    </xf>
    <xf numFmtId="166" fontId="26" fillId="0" borderId="0" xfId="53" applyNumberFormat="1" applyFont="1" applyFill="1" applyAlignment="1">
      <alignment vertical="center"/>
    </xf>
    <xf numFmtId="37" fontId="12" fillId="0" borderId="0" xfId="17" applyNumberFormat="1" applyFont="1" applyFill="1" applyAlignment="1">
      <alignment vertical="center"/>
    </xf>
    <xf numFmtId="0" fontId="1" fillId="0" borderId="0" xfId="17" applyFont="1" applyFill="1" applyAlignment="1">
      <alignment horizontal="center" vertical="center"/>
    </xf>
    <xf numFmtId="166" fontId="9" fillId="0" borderId="0" xfId="2" applyNumberFormat="1" applyFont="1" applyFill="1" applyAlignment="1">
      <alignment vertical="center"/>
    </xf>
    <xf numFmtId="166" fontId="25" fillId="0" borderId="0" xfId="17" applyNumberFormat="1" applyFont="1" applyFill="1" applyAlignment="1">
      <alignment horizontal="center" vertical="center"/>
    </xf>
    <xf numFmtId="0" fontId="26" fillId="0" borderId="0" xfId="53" applyFont="1" applyFill="1" applyAlignment="1">
      <alignment horizontal="right" vertical="center"/>
    </xf>
    <xf numFmtId="166" fontId="30" fillId="0" borderId="0" xfId="2" applyNumberFormat="1" applyFont="1" applyFill="1" applyAlignment="1">
      <alignment vertical="center"/>
    </xf>
    <xf numFmtId="179" fontId="31" fillId="0" borderId="0" xfId="4" applyNumberFormat="1" applyFont="1" applyFill="1" applyBorder="1" applyAlignment="1">
      <alignment horizontal="right" vertical="center"/>
    </xf>
    <xf numFmtId="43" fontId="1" fillId="0" borderId="0" xfId="29" applyNumberFormat="1" applyFont="1" applyFill="1"/>
    <xf numFmtId="49" fontId="12" fillId="0" borderId="0" xfId="0" applyNumberFormat="1" applyFont="1" applyFill="1" applyAlignment="1">
      <alignment horizontal="center" vertical="center"/>
    </xf>
    <xf numFmtId="41" fontId="12" fillId="0" borderId="0" xfId="0" applyNumberFormat="1" applyFont="1" applyFill="1" applyAlignment="1">
      <alignment horizontal="center" vertical="center"/>
    </xf>
    <xf numFmtId="166" fontId="12" fillId="0" borderId="0" xfId="2" applyNumberFormat="1" applyFont="1" applyFill="1" applyAlignment="1">
      <alignment horizontal="center" vertical="center"/>
    </xf>
    <xf numFmtId="43" fontId="12" fillId="0" borderId="0" xfId="2" applyFont="1" applyFill="1" applyAlignment="1">
      <alignment horizontal="center" vertical="center"/>
    </xf>
    <xf numFmtId="166" fontId="12" fillId="0" borderId="0" xfId="0" applyNumberFormat="1" applyFont="1" applyFill="1" applyAlignment="1">
      <alignment horizontal="center" vertical="center"/>
    </xf>
    <xf numFmtId="41" fontId="19" fillId="0" borderId="0" xfId="54" applyNumberFormat="1" applyFont="1" applyFill="1" applyBorder="1" applyAlignment="1">
      <alignment horizontal="center" vertical="center"/>
    </xf>
    <xf numFmtId="41" fontId="12" fillId="0" borderId="0" xfId="54" applyNumberFormat="1" applyFont="1" applyFill="1" applyBorder="1" applyAlignment="1">
      <alignment horizontal="center" vertical="center"/>
    </xf>
    <xf numFmtId="41" fontId="19" fillId="0" borderId="0" xfId="54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vertical="center"/>
    </xf>
    <xf numFmtId="165" fontId="18" fillId="0" borderId="0" xfId="54" applyNumberFormat="1" applyFont="1" applyFill="1" applyAlignment="1">
      <alignment horizontal="center" vertical="center"/>
    </xf>
    <xf numFmtId="169" fontId="18" fillId="0" borderId="0" xfId="0" applyNumberFormat="1" applyFont="1" applyFill="1"/>
    <xf numFmtId="37" fontId="18" fillId="0" borderId="0" xfId="0" applyNumberFormat="1" applyFont="1" applyFill="1"/>
    <xf numFmtId="165" fontId="18" fillId="0" borderId="0" xfId="0" applyNumberFormat="1" applyFont="1" applyFill="1" applyAlignment="1">
      <alignment horizontal="left" vertical="center" indent="1"/>
    </xf>
    <xf numFmtId="165" fontId="18" fillId="0" borderId="0" xfId="54" applyNumberFormat="1" applyFont="1" applyFill="1" applyAlignment="1">
      <alignment vertical="center"/>
    </xf>
    <xf numFmtId="165" fontId="1" fillId="0" borderId="0" xfId="54" applyNumberFormat="1" applyFont="1" applyFill="1" applyAlignment="1">
      <alignment vertical="center"/>
    </xf>
    <xf numFmtId="165" fontId="1" fillId="0" borderId="0" xfId="54" applyNumberFormat="1" applyFont="1" applyFill="1" applyAlignment="1">
      <alignment horizontal="center" vertical="center"/>
    </xf>
    <xf numFmtId="165" fontId="12" fillId="0" borderId="0" xfId="54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left" vertical="center" indent="1"/>
    </xf>
    <xf numFmtId="166" fontId="1" fillId="0" borderId="0" xfId="4" applyNumberFormat="1" applyFont="1" applyFill="1" applyBorder="1" applyAlignment="1">
      <alignment vertical="center"/>
    </xf>
    <xf numFmtId="43" fontId="32" fillId="0" borderId="0" xfId="2" applyFont="1" applyFill="1" applyAlignment="1">
      <alignment vertical="center"/>
    </xf>
    <xf numFmtId="41" fontId="12" fillId="0" borderId="0" xfId="0" applyNumberFormat="1" applyFont="1" applyFill="1" applyAlignment="1">
      <alignment horizontal="center" vertical="center"/>
    </xf>
    <xf numFmtId="0" fontId="29" fillId="0" borderId="0" xfId="53" applyFont="1" applyFill="1" applyAlignment="1">
      <alignment horizontal="center" vertical="center"/>
    </xf>
    <xf numFmtId="165" fontId="14" fillId="0" borderId="0" xfId="0" applyNumberFormat="1" applyFont="1" applyFill="1" applyAlignment="1">
      <alignment horizontal="center" vertical="center"/>
    </xf>
    <xf numFmtId="0" fontId="12" fillId="0" borderId="2" xfId="0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center" vertical="center"/>
    </xf>
    <xf numFmtId="37" fontId="29" fillId="0" borderId="0" xfId="53" quotePrefix="1" applyNumberFormat="1" applyFont="1" applyFill="1" applyAlignment="1">
      <alignment horizontal="center" vertical="top"/>
    </xf>
    <xf numFmtId="0" fontId="14" fillId="0" borderId="0" xfId="0" applyFont="1" applyFill="1" applyAlignment="1">
      <alignment horizontal="center" vertical="center"/>
    </xf>
    <xf numFmtId="166" fontId="12" fillId="0" borderId="0" xfId="2" applyNumberFormat="1" applyFont="1" applyFill="1" applyAlignment="1">
      <alignment horizontal="center" vertical="center"/>
    </xf>
    <xf numFmtId="0" fontId="12" fillId="0" borderId="2" xfId="46" applyFont="1" applyFill="1" applyBorder="1" applyAlignment="1">
      <alignment horizontal="right" vertical="center"/>
    </xf>
    <xf numFmtId="43" fontId="12" fillId="0" borderId="0" xfId="2" applyFont="1" applyFill="1" applyAlignment="1">
      <alignment horizontal="center" vertical="center"/>
    </xf>
    <xf numFmtId="166" fontId="12" fillId="0" borderId="0" xfId="0" applyNumberFormat="1" applyFont="1" applyFill="1" applyAlignment="1">
      <alignment horizontal="center" vertical="center"/>
    </xf>
    <xf numFmtId="41" fontId="19" fillId="0" borderId="0" xfId="54" applyNumberFormat="1" applyFont="1" applyFill="1" applyBorder="1" applyAlignment="1">
      <alignment horizontal="center" vertical="center"/>
    </xf>
    <xf numFmtId="0" fontId="14" fillId="0" borderId="0" xfId="55" applyFont="1" applyFill="1" applyAlignment="1">
      <alignment horizontal="center" vertical="center"/>
    </xf>
    <xf numFmtId="0" fontId="19" fillId="0" borderId="2" xfId="55" applyFont="1" applyFill="1" applyBorder="1" applyAlignment="1">
      <alignment horizontal="right" vertical="center"/>
    </xf>
    <xf numFmtId="41" fontId="12" fillId="0" borderId="0" xfId="54" applyNumberFormat="1" applyFont="1" applyFill="1" applyBorder="1" applyAlignment="1">
      <alignment horizontal="center" vertical="center"/>
    </xf>
    <xf numFmtId="0" fontId="12" fillId="0" borderId="2" xfId="55" applyFont="1" applyFill="1" applyBorder="1" applyAlignment="1">
      <alignment horizontal="right" vertical="center"/>
    </xf>
    <xf numFmtId="0" fontId="12" fillId="0" borderId="2" xfId="41" applyFont="1" applyFill="1" applyBorder="1" applyAlignment="1">
      <alignment horizontal="right" vertical="center"/>
    </xf>
    <xf numFmtId="41" fontId="12" fillId="0" borderId="0" xfId="2" applyNumberFormat="1" applyFont="1" applyFill="1" applyBorder="1" applyAlignment="1">
      <alignment horizontal="center" vertical="center"/>
    </xf>
    <xf numFmtId="41" fontId="12" fillId="0" borderId="0" xfId="29" applyNumberFormat="1" applyFont="1" applyFill="1" applyBorder="1" applyAlignment="1">
      <alignment horizontal="center" vertical="center"/>
    </xf>
    <xf numFmtId="0" fontId="14" fillId="0" borderId="0" xfId="29" applyFont="1" applyFill="1" applyAlignment="1">
      <alignment horizontal="center" vertical="center"/>
    </xf>
    <xf numFmtId="165" fontId="14" fillId="0" borderId="0" xfId="29" applyNumberFormat="1" applyFont="1" applyFill="1" applyAlignment="1">
      <alignment horizontal="center" vertical="center"/>
    </xf>
    <xf numFmtId="0" fontId="14" fillId="0" borderId="0" xfId="41" applyFont="1" applyFill="1" applyBorder="1" applyAlignment="1">
      <alignment horizontal="center" vertical="center"/>
    </xf>
  </cellXfs>
  <cellStyles count="59">
    <cellStyle name="_x000a_386grabber=M" xfId="1" xr:uid="{00000000-0005-0000-0000-000000000000}"/>
    <cellStyle name="Comma" xfId="2" builtinId="3"/>
    <cellStyle name="Comma 2" xfId="3" xr:uid="{00000000-0005-0000-0000-000002000000}"/>
    <cellStyle name="Comma 2 2" xfId="4" xr:uid="{00000000-0005-0000-0000-000003000000}"/>
    <cellStyle name="Comma 2 3" xfId="5" xr:uid="{00000000-0005-0000-0000-000004000000}"/>
    <cellStyle name="Comma 2 4" xfId="6" xr:uid="{00000000-0005-0000-0000-000005000000}"/>
    <cellStyle name="Comma 3" xfId="7" xr:uid="{00000000-0005-0000-0000-000006000000}"/>
    <cellStyle name="Comma 3 2" xfId="8" xr:uid="{00000000-0005-0000-0000-000007000000}"/>
    <cellStyle name="Comma 3 3" xfId="9" xr:uid="{00000000-0005-0000-0000-000008000000}"/>
    <cellStyle name="Comma 4" xfId="10" xr:uid="{00000000-0005-0000-0000-000009000000}"/>
    <cellStyle name="Comma 5" xfId="11" xr:uid="{00000000-0005-0000-0000-00000A000000}"/>
    <cellStyle name="Comma 6" xfId="12" xr:uid="{00000000-0005-0000-0000-00000B000000}"/>
    <cellStyle name="Comma 6 2" xfId="13" xr:uid="{00000000-0005-0000-0000-00000C000000}"/>
    <cellStyle name="Comma 7" xfId="14" xr:uid="{00000000-0005-0000-0000-00000D000000}"/>
    <cellStyle name="Normal" xfId="0" builtinId="0"/>
    <cellStyle name="Normal - Style1" xfId="15" xr:uid="{00000000-0005-0000-0000-00000F000000}"/>
    <cellStyle name="Normal 10" xfId="16" xr:uid="{00000000-0005-0000-0000-000010000000}"/>
    <cellStyle name="Normal 109 2" xfId="17" xr:uid="{00000000-0005-0000-0000-000011000000}"/>
    <cellStyle name="Normal 11" xfId="18" xr:uid="{00000000-0005-0000-0000-000012000000}"/>
    <cellStyle name="Normal 12" xfId="19" xr:uid="{00000000-0005-0000-0000-000013000000}"/>
    <cellStyle name="Normal 13" xfId="20" xr:uid="{00000000-0005-0000-0000-000014000000}"/>
    <cellStyle name="Normal 14" xfId="21" xr:uid="{00000000-0005-0000-0000-000015000000}"/>
    <cellStyle name="Normal 15" xfId="22" xr:uid="{00000000-0005-0000-0000-000016000000}"/>
    <cellStyle name="Normal 16" xfId="23" xr:uid="{00000000-0005-0000-0000-000017000000}"/>
    <cellStyle name="Normal 17" xfId="24" xr:uid="{00000000-0005-0000-0000-000018000000}"/>
    <cellStyle name="Normal 18" xfId="25" xr:uid="{00000000-0005-0000-0000-000019000000}"/>
    <cellStyle name="Normal 188 5" xfId="26" xr:uid="{00000000-0005-0000-0000-00001A000000}"/>
    <cellStyle name="Normal 19" xfId="27" xr:uid="{00000000-0005-0000-0000-00001B000000}"/>
    <cellStyle name="Normal 2" xfId="28" xr:uid="{00000000-0005-0000-0000-00001C000000}"/>
    <cellStyle name="Normal 2 2" xfId="29" xr:uid="{00000000-0005-0000-0000-00001D000000}"/>
    <cellStyle name="Normal 2 3" xfId="30" xr:uid="{00000000-0005-0000-0000-00001E000000}"/>
    <cellStyle name="Normal 20" xfId="31" xr:uid="{00000000-0005-0000-0000-00001F000000}"/>
    <cellStyle name="Normal 21" xfId="32" xr:uid="{00000000-0005-0000-0000-000020000000}"/>
    <cellStyle name="Normal 22" xfId="33" xr:uid="{00000000-0005-0000-0000-000021000000}"/>
    <cellStyle name="Normal 23" xfId="34" xr:uid="{00000000-0005-0000-0000-000022000000}"/>
    <cellStyle name="Normal 24" xfId="35" xr:uid="{00000000-0005-0000-0000-000023000000}"/>
    <cellStyle name="Normal 25" xfId="36" xr:uid="{00000000-0005-0000-0000-000024000000}"/>
    <cellStyle name="Normal 26" xfId="37" xr:uid="{00000000-0005-0000-0000-000025000000}"/>
    <cellStyle name="Normal 27" xfId="38" xr:uid="{00000000-0005-0000-0000-000026000000}"/>
    <cellStyle name="Normal 28" xfId="39" xr:uid="{00000000-0005-0000-0000-000027000000}"/>
    <cellStyle name="Normal 29" xfId="40" xr:uid="{00000000-0005-0000-0000-000028000000}"/>
    <cellStyle name="Normal 3" xfId="41" xr:uid="{00000000-0005-0000-0000-000029000000}"/>
    <cellStyle name="Normal 30" xfId="42" xr:uid="{00000000-0005-0000-0000-00002A000000}"/>
    <cellStyle name="Normal 31" xfId="43" xr:uid="{00000000-0005-0000-0000-00002B000000}"/>
    <cellStyle name="Normal 32" xfId="44" xr:uid="{00000000-0005-0000-0000-00002C000000}"/>
    <cellStyle name="Normal 33" xfId="45" xr:uid="{00000000-0005-0000-0000-00002D000000}"/>
    <cellStyle name="Normal 34" xfId="46" xr:uid="{00000000-0005-0000-0000-00002E000000}"/>
    <cellStyle name="Normal 4" xfId="47" xr:uid="{00000000-0005-0000-0000-00002F000000}"/>
    <cellStyle name="Normal 5" xfId="48" xr:uid="{00000000-0005-0000-0000-000030000000}"/>
    <cellStyle name="Normal 6" xfId="49" xr:uid="{00000000-0005-0000-0000-000031000000}"/>
    <cellStyle name="Normal 7" xfId="50" xr:uid="{00000000-0005-0000-0000-000032000000}"/>
    <cellStyle name="Normal 8" xfId="51" xr:uid="{00000000-0005-0000-0000-000033000000}"/>
    <cellStyle name="Normal 9" xfId="52" xr:uid="{00000000-0005-0000-0000-000034000000}"/>
    <cellStyle name="Normal_Noble-47t" xfId="53" xr:uid="{00000000-0005-0000-0000-000035000000}"/>
    <cellStyle name="Normal_Note-Thai_Q1-2002" xfId="54" xr:uid="{00000000-0005-0000-0000-000036000000}"/>
    <cellStyle name="Normal_TWC45Q3" xfId="55" xr:uid="{00000000-0005-0000-0000-000037000000}"/>
    <cellStyle name="Percent 2" xfId="56" xr:uid="{00000000-0005-0000-0000-000038000000}"/>
    <cellStyle name="Percent 3" xfId="57" xr:uid="{00000000-0005-0000-0000-000039000000}"/>
    <cellStyle name="Percent 4" xfId="58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Cpool\NOBLECEN\conso\CONSO%20SUB%20Q1%202003%20aa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KNATHW~1/LOCALS~1/Temp/notes335BF6/ACpool/NOBLECEN/conso/CONSO%20SUB%20Q1%202003%20aa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are"/>
      <sheetName val="fse10-11"/>
      <sheetName val="fst10-11"/>
      <sheetName val="fse8-9"/>
      <sheetName val="fst8-9"/>
      <sheetName val="fse7-8"/>
      <sheetName val="fse2-6"/>
      <sheetName val="fst3-7 (3)"/>
      <sheetName val="fst3-7"/>
      <sheetName val="q1-2003"/>
      <sheetName val="compare"/>
      <sheetName val="Goodwill"/>
      <sheetName val="Summarized"/>
      <sheetName val="arising"/>
      <sheetName val="loan-advance"/>
      <sheetName val="forward"/>
      <sheetName val="Adj RE 2543"/>
      <sheetName val="หุ้น NBD"/>
      <sheetName val="ค่าเผื่อหนี้สูญ"/>
      <sheetName val="impairment"/>
      <sheetName val="loss carry forward"/>
      <sheetName val="ภาษีถูกหัก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">
          <cell r="C1" t="str">
            <v>Noble Development Public Co., Ltd.</v>
          </cell>
        </row>
        <row r="2">
          <cell r="C2" t="str">
            <v>Consolidated  Financial Statement  -Sep  2002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3401490.55</v>
          </cell>
        </row>
        <row r="4">
          <cell r="D4" t="str">
            <v>BALANCE  SHEET</v>
          </cell>
        </row>
        <row r="5">
          <cell r="C5" t="str">
            <v>ASSETS</v>
          </cell>
        </row>
        <row r="6">
          <cell r="C6" t="str">
            <v>Current Assets</v>
          </cell>
        </row>
        <row r="7">
          <cell r="D7" t="str">
            <v>Cash at bank</v>
          </cell>
        </row>
        <row r="8">
          <cell r="D8" t="str">
            <v>Short-Term Investment</v>
          </cell>
        </row>
        <row r="9">
          <cell r="D9" t="str">
            <v>Accounts  Receivable</v>
          </cell>
        </row>
        <row r="10">
          <cell r="D10" t="str">
            <v>Unbilled Receivable</v>
          </cell>
        </row>
        <row r="11">
          <cell r="D11" t="str">
            <v>Loan&amp; Advance  to Aff. Co.,</v>
          </cell>
        </row>
        <row r="12">
          <cell r="D12" t="str">
            <v>loan to other company</v>
          </cell>
        </row>
        <row r="13">
          <cell r="D13" t="str">
            <v>Inventory</v>
          </cell>
        </row>
        <row r="14">
          <cell r="D14" t="str">
            <v>Real Estate Development</v>
          </cell>
        </row>
        <row r="15">
          <cell r="C15" t="str">
            <v>Other Current Asset</v>
          </cell>
        </row>
        <row r="16">
          <cell r="C16" t="str">
            <v>Land Deposit</v>
          </cell>
        </row>
        <row r="17">
          <cell r="D17" t="str">
            <v xml:space="preserve">Accrued Management Fee </v>
          </cell>
        </row>
        <row r="18">
          <cell r="D18" t="str">
            <v>Advance to contractors</v>
          </cell>
        </row>
        <row r="19">
          <cell r="D19" t="str">
            <v xml:space="preserve">Other </v>
          </cell>
        </row>
        <row r="20">
          <cell r="D20" t="str">
            <v>Total Current Assets</v>
          </cell>
          <cell r="E20">
            <v>0</v>
          </cell>
          <cell r="F20">
            <v>2508742107.7599998</v>
          </cell>
        </row>
        <row r="21">
          <cell r="C21" t="str">
            <v>Account receivable(Long term)</v>
          </cell>
        </row>
        <row r="22">
          <cell r="C22" t="str">
            <v>Investments in and loans to subsidiaries:-</v>
          </cell>
        </row>
        <row r="23">
          <cell r="D23" t="str">
            <v>Long Term Loan to Related</v>
          </cell>
        </row>
        <row r="24">
          <cell r="D24" t="str">
            <v>Investment to Related Company</v>
          </cell>
        </row>
        <row r="25">
          <cell r="C25" t="str">
            <v>Investment to Associated Company</v>
          </cell>
          <cell r="D25" t="str">
            <v>Investment to Related Company</v>
          </cell>
        </row>
        <row r="26">
          <cell r="C26" t="str">
            <v>Investment to Other Comany</v>
          </cell>
          <cell r="D26" t="str">
            <v>Investment to Related Company</v>
          </cell>
        </row>
        <row r="27">
          <cell r="D27" t="str">
            <v>Investment to Associate  Company</v>
          </cell>
        </row>
        <row r="28">
          <cell r="D28" t="str">
            <v>LOng-Term Investment</v>
          </cell>
        </row>
        <row r="29">
          <cell r="C29" t="str">
            <v>Loan to Others</v>
          </cell>
        </row>
        <row r="30">
          <cell r="C30" t="str">
            <v>Land-Future Development</v>
          </cell>
        </row>
        <row r="31">
          <cell r="C31" t="str">
            <v>Property Plant &amp; Equip.</v>
          </cell>
        </row>
        <row r="32">
          <cell r="C32" t="str">
            <v>Goodwill</v>
          </cell>
        </row>
        <row r="33">
          <cell r="C33" t="str">
            <v>Pre-Operating Exp.</v>
          </cell>
        </row>
        <row r="34">
          <cell r="C34" t="str">
            <v>Other Assets:-</v>
          </cell>
        </row>
        <row r="35">
          <cell r="D35" t="str">
            <v>Deposit for forward rate</v>
          </cell>
        </row>
        <row r="36">
          <cell r="D36" t="str">
            <v>Deposit for Investment</v>
          </cell>
        </row>
        <row r="37">
          <cell r="D37" t="str">
            <v>Other</v>
          </cell>
        </row>
        <row r="38">
          <cell r="C38" t="str">
            <v>Total Asset</v>
          </cell>
        </row>
        <row r="39">
          <cell r="C39" t="str">
            <v>LIABILITIES AND SHARE HOLDERS' EQUITY</v>
          </cell>
        </row>
        <row r="40">
          <cell r="C40" t="str">
            <v>Current Liabilities</v>
          </cell>
        </row>
        <row r="41">
          <cell r="D41" t="str">
            <v>Bank Overdraft</v>
          </cell>
        </row>
        <row r="42">
          <cell r="D42" t="str">
            <v>Payable to Contractor-Relate Comp.</v>
          </cell>
        </row>
        <row r="43">
          <cell r="D43" t="str">
            <v>Payable to Contractor</v>
          </cell>
        </row>
        <row r="44">
          <cell r="C44" t="str">
            <v>Short term loan</v>
          </cell>
        </row>
        <row r="45">
          <cell r="C45" t="str">
            <v>Unearned from construction</v>
          </cell>
        </row>
        <row r="46">
          <cell r="C46" t="str">
            <v>Bond due with 1 Yr</v>
          </cell>
        </row>
        <row r="47">
          <cell r="C47" t="str">
            <v>Adv.Received from Customer</v>
          </cell>
        </row>
        <row r="48">
          <cell r="C48" t="str">
            <v>Loan from Aff. Co.,</v>
          </cell>
        </row>
        <row r="49">
          <cell r="C49" t="str">
            <v>Other Current Liabilities:-</v>
          </cell>
          <cell r="D49">
            <v>0</v>
          </cell>
          <cell r="E49">
            <v>0</v>
          </cell>
          <cell r="F49">
            <v>87592496.589999989</v>
          </cell>
        </row>
        <row r="50">
          <cell r="D50" t="str">
            <v>Accrued Interest</v>
          </cell>
        </row>
        <row r="51">
          <cell r="D51" t="str">
            <v>Accrued Exp.</v>
          </cell>
        </row>
        <row r="52">
          <cell r="D52" t="str">
            <v>Forward payable</v>
          </cell>
        </row>
        <row r="53">
          <cell r="D53" t="str">
            <v xml:space="preserve">Other </v>
          </cell>
        </row>
        <row r="54">
          <cell r="D54" t="str">
            <v>Total Current LIabilities</v>
          </cell>
        </row>
        <row r="55">
          <cell r="C55" t="str">
            <v>Longterm Loan</v>
          </cell>
        </row>
        <row r="56">
          <cell r="C56" t="str">
            <v>Longterm Loan from Related</v>
          </cell>
        </row>
        <row r="57">
          <cell r="C57" t="str">
            <v>Liabilities arisen from Investment in subsuduaries</v>
          </cell>
        </row>
        <row r="58">
          <cell r="C58" t="str">
            <v>Liabilities arisen from Investment in associate comp.</v>
          </cell>
        </row>
        <row r="59">
          <cell r="C59" t="str">
            <v>Other Liabilities</v>
          </cell>
        </row>
        <row r="60">
          <cell r="D60" t="str">
            <v>Acrrued longterm interest</v>
          </cell>
        </row>
        <row r="61">
          <cell r="D61" t="str">
            <v>Other</v>
          </cell>
        </row>
        <row r="62">
          <cell r="C62" t="str">
            <v>Total Liablities</v>
          </cell>
        </row>
        <row r="63">
          <cell r="C63" t="str">
            <v>Minority Interest</v>
          </cell>
        </row>
        <row r="64">
          <cell r="C64" t="str">
            <v>Shareholders'Equity</v>
          </cell>
        </row>
        <row r="65">
          <cell r="D65" t="str">
            <v>Capital-Fully Paid Up</v>
          </cell>
        </row>
        <row r="66">
          <cell r="D66" t="str">
            <v>Premium</v>
          </cell>
        </row>
        <row r="67">
          <cell r="D67" t="str">
            <v>Discount</v>
          </cell>
        </row>
        <row r="68">
          <cell r="D68" t="str">
            <v>R /E-Appropriated-Legal reserve</v>
          </cell>
          <cell r="E68">
            <v>0</v>
          </cell>
          <cell r="F68">
            <v>273478203.39965993</v>
          </cell>
        </row>
        <row r="69">
          <cell r="D69" t="str">
            <v>R/E Dificits;-</v>
          </cell>
          <cell r="E69">
            <v>0</v>
          </cell>
          <cell r="F69">
            <v>752925128.44965994</v>
          </cell>
        </row>
        <row r="70">
          <cell r="D70" t="str">
            <v>Retained Earning</v>
          </cell>
          <cell r="E70">
            <v>0</v>
          </cell>
          <cell r="F70">
            <v>-1597871427.2676105</v>
          </cell>
        </row>
        <row r="71">
          <cell r="D71" t="str">
            <v>Net Profit (Loss)</v>
          </cell>
        </row>
        <row r="73">
          <cell r="D73" t="str">
            <v>Total Shareholders' Equity</v>
          </cell>
        </row>
        <row r="74">
          <cell r="C74" t="str">
            <v>TOTAL LIABILITIES AND SHARE HOLDERS' EQUITY</v>
          </cell>
        </row>
        <row r="75">
          <cell r="D75" t="str">
            <v>DIFF.</v>
          </cell>
        </row>
        <row r="79">
          <cell r="D79" t="str">
            <v xml:space="preserve">INCOME  STATEMENT </v>
          </cell>
        </row>
        <row r="81">
          <cell r="C81" t="str">
            <v>REVENUES</v>
          </cell>
        </row>
        <row r="82">
          <cell r="C82" t="str">
            <v>Sales</v>
          </cell>
        </row>
        <row r="83">
          <cell r="C83" t="str">
            <v xml:space="preserve"> Income from Construction serviced</v>
          </cell>
        </row>
        <row r="84">
          <cell r="C84" t="str">
            <v>Service income</v>
          </cell>
        </row>
        <row r="86">
          <cell r="C86" t="str">
            <v>Gain from sell of investment in subsidiary,net:-</v>
          </cell>
        </row>
        <row r="87">
          <cell r="C87" t="str">
            <v xml:space="preserve">    Gain from sell </v>
          </cell>
        </row>
        <row r="88">
          <cell r="C88" t="str">
            <v>Gain from Exchange rate</v>
          </cell>
        </row>
        <row r="89">
          <cell r="C89" t="str">
            <v>Gain from cancelled contracts</v>
          </cell>
          <cell r="D89">
            <v>0</v>
          </cell>
          <cell r="E89">
            <v>0</v>
          </cell>
          <cell r="F89">
            <v>1873.4699999999721</v>
          </cell>
        </row>
        <row r="90">
          <cell r="C90" t="str">
            <v>Other income</v>
          </cell>
        </row>
        <row r="91">
          <cell r="C91" t="str">
            <v xml:space="preserve">    Management Fee </v>
          </cell>
        </row>
        <row r="92">
          <cell r="C92" t="str">
            <v>Interest Income</v>
          </cell>
        </row>
        <row r="93">
          <cell r="C93" t="str">
            <v xml:space="preserve">    Others</v>
          </cell>
        </row>
        <row r="94">
          <cell r="C94" t="str">
            <v>Total Revenues</v>
          </cell>
        </row>
        <row r="95">
          <cell r="C95" t="str">
            <v>EXPENSES</v>
          </cell>
        </row>
        <row r="96">
          <cell r="C96" t="str">
            <v>Cost of sales</v>
          </cell>
        </row>
        <row r="97">
          <cell r="C97" t="str">
            <v>Cost of Construction services</v>
          </cell>
        </row>
        <row r="98">
          <cell r="C98" t="str">
            <v>Cost of service</v>
          </cell>
        </row>
        <row r="99">
          <cell r="C99" t="str">
            <v>CM FEE</v>
          </cell>
        </row>
        <row r="100">
          <cell r="C100" t="str">
            <v>Loss from Forward Rate</v>
          </cell>
        </row>
        <row r="101">
          <cell r="C101" t="str">
            <v>Selling and&amp; administrative expenses</v>
          </cell>
        </row>
        <row r="102">
          <cell r="C102" t="str">
            <v>Directors' remuneration</v>
          </cell>
        </row>
        <row r="103">
          <cell r="C103" t="str">
            <v xml:space="preserve">    Depreciation &amp; Amortisation</v>
          </cell>
        </row>
        <row r="104">
          <cell r="C104" t="str">
            <v>Gain(Loss) from Subsidiary Co.</v>
          </cell>
        </row>
        <row r="105">
          <cell r="C105" t="str">
            <v>Total Expenses</v>
          </cell>
        </row>
        <row r="106">
          <cell r="C106" t="str">
            <v>Profit (Loss) before Tax &amp; Extra ordinary Item</v>
          </cell>
        </row>
        <row r="107">
          <cell r="C107" t="str">
            <v>Interest Exp.</v>
          </cell>
        </row>
        <row r="108">
          <cell r="C108" t="str">
            <v>Income Tax</v>
          </cell>
        </row>
        <row r="109">
          <cell r="C109" t="str">
            <v>Profit (Loss) After Tax &amp; before  Extra ordinary Item</v>
          </cell>
        </row>
        <row r="110">
          <cell r="C110" t="str">
            <v>Gain(Loss) from Other Co.</v>
          </cell>
        </row>
        <row r="111">
          <cell r="C111" t="str">
            <v xml:space="preserve"> Less Minorty Interest</v>
          </cell>
        </row>
        <row r="112">
          <cell r="C112" t="str">
            <v>Net Profit</v>
          </cell>
        </row>
        <row r="116">
          <cell r="C116" t="str">
            <v>Investment</v>
          </cell>
        </row>
        <row r="117">
          <cell r="C117" t="str">
            <v>N. Investment</v>
          </cell>
        </row>
        <row r="118">
          <cell r="C118" t="str">
            <v>Gain from Investment</v>
          </cell>
        </row>
        <row r="119">
          <cell r="C119" t="str">
            <v>Loss from Investment</v>
          </cell>
        </row>
        <row r="120">
          <cell r="C120" t="str">
            <v>Mi</v>
          </cell>
        </row>
        <row r="121">
          <cell r="C121" t="str">
            <v>Goodwill Amor.</v>
          </cell>
        </row>
        <row r="122">
          <cell r="C122" t="str">
            <v>N.Goodwill Amor.</v>
          </cell>
        </row>
        <row r="123">
          <cell r="C123" t="str">
            <v>Gain from Investment</v>
          </cell>
        </row>
        <row r="124">
          <cell r="C124" t="str">
            <v>Loss from Investment</v>
          </cell>
        </row>
        <row r="127">
          <cell r="C127" t="str">
            <v>Consolidation Transaction</v>
          </cell>
        </row>
        <row r="128">
          <cell r="C128" t="str">
            <v>Capital</v>
          </cell>
        </row>
        <row r="129">
          <cell r="C129" t="str">
            <v>R/E</v>
          </cell>
        </row>
        <row r="130">
          <cell r="C130" t="str">
            <v>Gain(Loss) from Sub.</v>
          </cell>
        </row>
        <row r="131">
          <cell r="C131" t="str">
            <v>Mi (B/S)</v>
          </cell>
        </row>
        <row r="132">
          <cell r="C132" t="str">
            <v>Mi (P/L)</v>
          </cell>
        </row>
        <row r="133">
          <cell r="C133" t="str">
            <v>Investment</v>
          </cell>
        </row>
        <row r="134">
          <cell r="C134" t="str">
            <v>Investment (Loss)</v>
          </cell>
        </row>
        <row r="135">
          <cell r="C135" t="str">
            <v>Goodwill</v>
          </cell>
        </row>
        <row r="136">
          <cell r="C136" t="str">
            <v>Goodwill Amor.</v>
          </cell>
        </row>
        <row r="137">
          <cell r="C137" t="str">
            <v>R/E</v>
          </cell>
        </row>
        <row r="138">
          <cell r="C138" t="str">
            <v>Total</v>
          </cell>
        </row>
        <row r="143">
          <cell r="C143" t="str">
            <v>Loan to Sub.</v>
          </cell>
        </row>
        <row r="144">
          <cell r="C144" t="str">
            <v>NBD</v>
          </cell>
        </row>
        <row r="145">
          <cell r="C145" t="str">
            <v>WPV</v>
          </cell>
        </row>
        <row r="146">
          <cell r="C146" t="str">
            <v>BSS</v>
          </cell>
        </row>
        <row r="147">
          <cell r="C147" t="str">
            <v>BPV</v>
          </cell>
        </row>
        <row r="148">
          <cell r="C148" t="str">
            <v>CON-C</v>
          </cell>
        </row>
        <row r="149">
          <cell r="C149" t="str">
            <v>NPM</v>
          </cell>
        </row>
        <row r="150">
          <cell r="C150" t="str">
            <v>BSM</v>
          </cell>
        </row>
        <row r="151">
          <cell r="C151" t="str">
            <v>Allowance for doubtful Loan</v>
          </cell>
        </row>
        <row r="152">
          <cell r="C152" t="str">
            <v>WT</v>
          </cell>
        </row>
        <row r="153">
          <cell r="C153" t="str">
            <v>RC</v>
          </cell>
        </row>
        <row r="154">
          <cell r="C154" t="str">
            <v>Total</v>
          </cell>
        </row>
        <row r="155">
          <cell r="C155" t="str">
            <v>Others</v>
          </cell>
        </row>
        <row r="156">
          <cell r="C156" t="str">
            <v>BPV</v>
          </cell>
        </row>
        <row r="157">
          <cell r="C157" t="str">
            <v>BSH</v>
          </cell>
        </row>
        <row r="158">
          <cell r="C158" t="str">
            <v>Total</v>
          </cell>
        </row>
        <row r="159">
          <cell r="C159" t="str">
            <v>G.Total</v>
          </cell>
        </row>
        <row r="160">
          <cell r="C160" t="str">
            <v>Accrued Interest Received</v>
          </cell>
        </row>
        <row r="161">
          <cell r="C161" t="str">
            <v>NBD</v>
          </cell>
        </row>
        <row r="162">
          <cell r="C162" t="str">
            <v>WPV</v>
          </cell>
        </row>
        <row r="163">
          <cell r="C163" t="str">
            <v>BSS</v>
          </cell>
        </row>
        <row r="164">
          <cell r="C164" t="str">
            <v>BPV</v>
          </cell>
        </row>
        <row r="165">
          <cell r="C165" t="str">
            <v>CON-C</v>
          </cell>
        </row>
        <row r="166">
          <cell r="C166" t="str">
            <v>NPM</v>
          </cell>
        </row>
        <row r="167">
          <cell r="C167" t="str">
            <v>BSM</v>
          </cell>
        </row>
        <row r="169">
          <cell r="C169" t="str">
            <v>WT</v>
          </cell>
        </row>
        <row r="170">
          <cell r="C170" t="str">
            <v>RC</v>
          </cell>
        </row>
        <row r="171">
          <cell r="C171" t="str">
            <v>Total</v>
          </cell>
        </row>
        <row r="172">
          <cell r="C172" t="str">
            <v>Others</v>
          </cell>
        </row>
        <row r="173">
          <cell r="C173" t="str">
            <v>BPV</v>
          </cell>
        </row>
        <row r="174">
          <cell r="C174" t="str">
            <v>BSH</v>
          </cell>
        </row>
        <row r="175">
          <cell r="C175" t="str">
            <v>BSH</v>
          </cell>
          <cell r="D175" t="str">
            <v>ค่าเผื่อหนี้สงสัยจะสูญ</v>
          </cell>
        </row>
        <row r="176">
          <cell r="C176" t="str">
            <v>Total</v>
          </cell>
        </row>
        <row r="177">
          <cell r="C177" t="str">
            <v>G.Total</v>
          </cell>
        </row>
        <row r="179">
          <cell r="C179" t="str">
            <v>NBD</v>
          </cell>
        </row>
        <row r="180">
          <cell r="C180" t="str">
            <v>WPV</v>
          </cell>
        </row>
        <row r="181">
          <cell r="C181" t="str">
            <v>BSS</v>
          </cell>
        </row>
        <row r="183">
          <cell r="C183" t="str">
            <v>CON-C</v>
          </cell>
        </row>
        <row r="184">
          <cell r="C184" t="str">
            <v>NPM</v>
          </cell>
        </row>
        <row r="185">
          <cell r="C185" t="str">
            <v>BSM</v>
          </cell>
        </row>
        <row r="186">
          <cell r="C186" t="str">
            <v>WT</v>
          </cell>
        </row>
        <row r="187">
          <cell r="C187" t="str">
            <v>RC</v>
          </cell>
        </row>
        <row r="188">
          <cell r="C188" t="str">
            <v>Total</v>
          </cell>
        </row>
        <row r="189">
          <cell r="C189" t="str">
            <v>BPV</v>
          </cell>
        </row>
        <row r="193">
          <cell r="C193" t="str">
            <v>NBD</v>
          </cell>
        </row>
        <row r="194">
          <cell r="C194" t="str">
            <v>WPV</v>
          </cell>
        </row>
        <row r="195">
          <cell r="C195" t="str">
            <v>BSS</v>
          </cell>
        </row>
        <row r="196">
          <cell r="C196" t="str">
            <v>CON-C</v>
          </cell>
        </row>
        <row r="197">
          <cell r="C197" t="str">
            <v>NPM</v>
          </cell>
        </row>
        <row r="198">
          <cell r="C198" t="str">
            <v>BSM</v>
          </cell>
        </row>
        <row r="200">
          <cell r="C200" t="str">
            <v>WT</v>
          </cell>
        </row>
        <row r="201">
          <cell r="C201" t="str">
            <v>RC</v>
          </cell>
        </row>
        <row r="203">
          <cell r="C203" t="str">
            <v>other</v>
          </cell>
        </row>
        <row r="204">
          <cell r="C204" t="str">
            <v>BPV</v>
          </cell>
        </row>
        <row r="205">
          <cell r="C205" t="str">
            <v>Total</v>
          </cell>
        </row>
        <row r="209">
          <cell r="F209" t="str">
            <v>Diff</v>
          </cell>
        </row>
        <row r="210">
          <cell r="C210" t="str">
            <v>NBD</v>
          </cell>
        </row>
        <row r="211">
          <cell r="C211" t="str">
            <v>WPV</v>
          </cell>
        </row>
        <row r="212">
          <cell r="C212" t="str">
            <v>BSS</v>
          </cell>
        </row>
        <row r="213">
          <cell r="C213" t="str">
            <v>BPV</v>
          </cell>
        </row>
        <row r="214">
          <cell r="C214" t="str">
            <v>CON-C</v>
          </cell>
        </row>
        <row r="215">
          <cell r="C215" t="str">
            <v>NPM</v>
          </cell>
        </row>
        <row r="216">
          <cell r="C216" t="str">
            <v>BSM</v>
          </cell>
        </row>
        <row r="217">
          <cell r="C217" t="str">
            <v>WT</v>
          </cell>
        </row>
        <row r="218">
          <cell r="C218" t="str">
            <v>RC</v>
          </cell>
        </row>
        <row r="219">
          <cell r="C219" t="str">
            <v>Total</v>
          </cell>
        </row>
        <row r="220">
          <cell r="C220" t="str">
            <v>Others</v>
          </cell>
        </row>
        <row r="221">
          <cell r="C221" t="str">
            <v>NE</v>
          </cell>
        </row>
        <row r="222">
          <cell r="C222" t="str">
            <v>BSH</v>
          </cell>
        </row>
        <row r="223">
          <cell r="C223" t="str">
            <v>NP</v>
          </cell>
        </row>
        <row r="224">
          <cell r="C224" t="str">
            <v>Total</v>
          </cell>
        </row>
        <row r="226">
          <cell r="C226" t="str">
            <v>Retention</v>
          </cell>
        </row>
        <row r="227">
          <cell r="C227" t="str">
            <v>NBD</v>
          </cell>
        </row>
        <row r="228">
          <cell r="C228" t="str">
            <v>WPV</v>
          </cell>
        </row>
        <row r="230">
          <cell r="C230" t="str">
            <v>Advance to Contractor</v>
          </cell>
        </row>
        <row r="231">
          <cell r="C231" t="str">
            <v>RC</v>
          </cell>
        </row>
        <row r="234">
          <cell r="C234" t="str">
            <v>VAT</v>
          </cell>
        </row>
        <row r="236">
          <cell r="C236" t="str">
            <v>Retention</v>
          </cell>
        </row>
        <row r="237">
          <cell r="C237" t="str">
            <v>RC</v>
          </cell>
        </row>
        <row r="239">
          <cell r="C239" t="str">
            <v>Loan from Sub.</v>
          </cell>
        </row>
        <row r="240">
          <cell r="C240" t="str">
            <v>NBD</v>
          </cell>
        </row>
        <row r="241">
          <cell r="C241" t="str">
            <v>WPV</v>
          </cell>
        </row>
        <row r="242">
          <cell r="C242" t="str">
            <v>BSS</v>
          </cell>
        </row>
        <row r="243">
          <cell r="C243" t="str">
            <v>BPV</v>
          </cell>
        </row>
        <row r="244">
          <cell r="C244" t="str">
            <v>CON-C</v>
          </cell>
        </row>
        <row r="245">
          <cell r="C245" t="str">
            <v>NPM</v>
          </cell>
        </row>
        <row r="246">
          <cell r="C246" t="str">
            <v>BSM</v>
          </cell>
        </row>
        <row r="247">
          <cell r="C247" t="str">
            <v>WT</v>
          </cell>
        </row>
        <row r="248">
          <cell r="C248" t="str">
            <v>Total</v>
          </cell>
        </row>
        <row r="250">
          <cell r="C250" t="str">
            <v>NBD</v>
          </cell>
        </row>
        <row r="251">
          <cell r="C251" t="str">
            <v>WPV</v>
          </cell>
        </row>
        <row r="252">
          <cell r="C252" t="str">
            <v>BSS</v>
          </cell>
        </row>
        <row r="253">
          <cell r="C253" t="str">
            <v>BPV</v>
          </cell>
        </row>
        <row r="254">
          <cell r="C254" t="str">
            <v>CON-C</v>
          </cell>
        </row>
        <row r="255">
          <cell r="C255" t="str">
            <v>NPM</v>
          </cell>
        </row>
        <row r="256">
          <cell r="C256" t="str">
            <v>BSM</v>
          </cell>
        </row>
        <row r="257">
          <cell r="C257" t="str">
            <v>WT</v>
          </cell>
        </row>
        <row r="258">
          <cell r="C258" t="str">
            <v>Total</v>
          </cell>
        </row>
        <row r="260">
          <cell r="C260" t="str">
            <v>NBD</v>
          </cell>
        </row>
        <row r="261">
          <cell r="C261" t="str">
            <v>WPV</v>
          </cell>
        </row>
        <row r="262">
          <cell r="C262" t="str">
            <v>BSS</v>
          </cell>
        </row>
        <row r="263">
          <cell r="C263" t="str">
            <v>BPV</v>
          </cell>
        </row>
        <row r="264">
          <cell r="C264" t="str">
            <v>CON-C</v>
          </cell>
        </row>
        <row r="265">
          <cell r="C265" t="str">
            <v>NPM</v>
          </cell>
        </row>
        <row r="266">
          <cell r="C266" t="str">
            <v>BSM</v>
          </cell>
        </row>
        <row r="267">
          <cell r="C267" t="str">
            <v>WT</v>
          </cell>
        </row>
        <row r="268">
          <cell r="C268" t="str">
            <v>Total</v>
          </cell>
        </row>
        <row r="272">
          <cell r="C272" t="str">
            <v>Accrued Interest-center</v>
          </cell>
        </row>
        <row r="273">
          <cell r="D273" t="str">
            <v>center</v>
          </cell>
        </row>
        <row r="274">
          <cell r="D274" t="str">
            <v>Wanapinklao</v>
          </cell>
        </row>
        <row r="275">
          <cell r="D275" t="str">
            <v xml:space="preserve">Tara </v>
          </cell>
        </row>
        <row r="276">
          <cell r="D276" t="str">
            <v>w-pol</v>
          </cell>
        </row>
        <row r="277">
          <cell r="D277" t="str">
            <v>ruam</v>
          </cell>
        </row>
        <row r="278">
          <cell r="D278" t="str">
            <v>Anawana</v>
          </cell>
        </row>
        <row r="279">
          <cell r="D279" t="str">
            <v>Ora</v>
          </cell>
        </row>
        <row r="280">
          <cell r="D280" t="str">
            <v>Ngamwongwan</v>
          </cell>
        </row>
        <row r="281">
          <cell r="D281" t="str">
            <v>Pawan</v>
          </cell>
        </row>
        <row r="282">
          <cell r="D282" t="str">
            <v>Thapra</v>
          </cell>
        </row>
        <row r="283">
          <cell r="C283" t="str">
            <v>Specific Tax</v>
          </cell>
        </row>
        <row r="284">
          <cell r="D284" t="str">
            <v>center</v>
          </cell>
        </row>
        <row r="285">
          <cell r="D285" t="str">
            <v>Wanapinklao</v>
          </cell>
        </row>
        <row r="286">
          <cell r="D286" t="str">
            <v xml:space="preserve">Tara </v>
          </cell>
        </row>
        <row r="287">
          <cell r="D287" t="str">
            <v>w-pol</v>
          </cell>
        </row>
        <row r="288">
          <cell r="D288" t="str">
            <v>ruam</v>
          </cell>
        </row>
        <row r="289">
          <cell r="D289" t="str">
            <v>Anawana</v>
          </cell>
        </row>
        <row r="290">
          <cell r="D290" t="str">
            <v>Ora</v>
          </cell>
        </row>
        <row r="291">
          <cell r="D291" t="str">
            <v>Ngamwongwan</v>
          </cell>
        </row>
        <row r="292">
          <cell r="D292" t="str">
            <v>Pawan</v>
          </cell>
        </row>
        <row r="293">
          <cell r="D293" t="str">
            <v>Thapra</v>
          </cell>
        </row>
        <row r="294">
          <cell r="C294" t="str">
            <v>Accrued Income Tax+vat</v>
          </cell>
        </row>
        <row r="295">
          <cell r="D295" t="str">
            <v>center</v>
          </cell>
        </row>
        <row r="296">
          <cell r="D296" t="str">
            <v>Wanapinklao</v>
          </cell>
        </row>
        <row r="297">
          <cell r="D297" t="str">
            <v xml:space="preserve">Tara </v>
          </cell>
        </row>
        <row r="298">
          <cell r="D298" t="str">
            <v>w-pol</v>
          </cell>
        </row>
        <row r="299">
          <cell r="D299" t="str">
            <v>ruam</v>
          </cell>
        </row>
        <row r="300">
          <cell r="D300" t="str">
            <v>Anawana</v>
          </cell>
        </row>
        <row r="301">
          <cell r="D301" t="str">
            <v>Ora</v>
          </cell>
        </row>
        <row r="302">
          <cell r="D302" t="str">
            <v>Ngamwongwan</v>
          </cell>
        </row>
        <row r="303">
          <cell r="D303" t="str">
            <v>Pawan</v>
          </cell>
        </row>
        <row r="304">
          <cell r="D304" t="str">
            <v>Thapra</v>
          </cell>
        </row>
        <row r="305">
          <cell r="C305" t="str">
            <v>Accrued Expenses</v>
          </cell>
        </row>
        <row r="306">
          <cell r="D306" t="str">
            <v>center</v>
          </cell>
        </row>
        <row r="307">
          <cell r="D307" t="str">
            <v>Wanapinklao</v>
          </cell>
        </row>
        <row r="308">
          <cell r="D308" t="str">
            <v xml:space="preserve">Tara </v>
          </cell>
        </row>
        <row r="309">
          <cell r="D309" t="str">
            <v>w-pol</v>
          </cell>
        </row>
        <row r="310">
          <cell r="D310" t="str">
            <v>ruam</v>
          </cell>
        </row>
        <row r="311">
          <cell r="D311" t="str">
            <v>Anawana</v>
          </cell>
        </row>
        <row r="312">
          <cell r="D312" t="str">
            <v>Ora</v>
          </cell>
        </row>
        <row r="313">
          <cell r="D313" t="str">
            <v>Ngamwongwan</v>
          </cell>
        </row>
        <row r="314">
          <cell r="D314" t="str">
            <v>Pawan</v>
          </cell>
        </row>
        <row r="315">
          <cell r="D315" t="str">
            <v>Thapra</v>
          </cell>
        </row>
        <row r="318">
          <cell r="C318" t="str">
            <v>Accrued rental</v>
          </cell>
        </row>
        <row r="319">
          <cell r="C319" t="str">
            <v>NBD</v>
          </cell>
        </row>
        <row r="320">
          <cell r="C320" t="str">
            <v>WTH</v>
          </cell>
        </row>
        <row r="321">
          <cell r="C321" t="str">
            <v>Accrued Management Fee</v>
          </cell>
        </row>
        <row r="322">
          <cell r="C322" t="str">
            <v>NBD</v>
          </cell>
        </row>
        <row r="328">
          <cell r="C328" t="str">
            <v>Payable to Contractor/Unbill  Receivable  Excluded VAT</v>
          </cell>
        </row>
        <row r="329">
          <cell r="C329" t="str">
            <v>RC</v>
          </cell>
        </row>
        <row r="330">
          <cell r="C330" t="str">
            <v>BSS</v>
          </cell>
        </row>
        <row r="331">
          <cell r="C331" t="str">
            <v>NBP</v>
          </cell>
        </row>
        <row r="332">
          <cell r="C332" t="str">
            <v>VAT Construction Cost</v>
          </cell>
        </row>
        <row r="336">
          <cell r="C336" t="str">
            <v>Advance Received from Customer(Relate Company)</v>
          </cell>
        </row>
        <row r="337">
          <cell r="C337" t="str">
            <v>NBD</v>
          </cell>
        </row>
        <row r="338">
          <cell r="C338" t="str">
            <v>WPV</v>
          </cell>
        </row>
        <row r="339">
          <cell r="C339" t="str">
            <v>BSS</v>
          </cell>
        </row>
        <row r="341">
          <cell r="C341" t="str">
            <v>Interest Income</v>
          </cell>
        </row>
        <row r="342">
          <cell r="C342" t="str">
            <v>NBD</v>
          </cell>
        </row>
        <row r="343">
          <cell r="C343" t="str">
            <v>WPV</v>
          </cell>
        </row>
        <row r="344">
          <cell r="C344" t="str">
            <v>BSS</v>
          </cell>
        </row>
        <row r="345">
          <cell r="C345" t="str">
            <v>BPV</v>
          </cell>
        </row>
        <row r="346">
          <cell r="C346" t="str">
            <v>CON-C</v>
          </cell>
        </row>
        <row r="347">
          <cell r="C347" t="str">
            <v>WT</v>
          </cell>
        </row>
        <row r="348">
          <cell r="C348" t="str">
            <v>NPM</v>
          </cell>
        </row>
        <row r="349">
          <cell r="C349" t="str">
            <v>BSM</v>
          </cell>
        </row>
        <row r="350">
          <cell r="C350" t="str">
            <v>BSM</v>
          </cell>
        </row>
        <row r="351">
          <cell r="C351" t="str">
            <v>RC</v>
          </cell>
        </row>
        <row r="352">
          <cell r="C352" t="str">
            <v>Total</v>
          </cell>
        </row>
        <row r="353">
          <cell r="C353" t="str">
            <v>Others</v>
          </cell>
        </row>
        <row r="354">
          <cell r="C354" t="str">
            <v>NE</v>
          </cell>
        </row>
        <row r="355">
          <cell r="C355" t="str">
            <v>NH</v>
          </cell>
        </row>
        <row r="356">
          <cell r="C356" t="str">
            <v>NH</v>
          </cell>
        </row>
        <row r="357">
          <cell r="C357" t="str">
            <v>Total</v>
          </cell>
        </row>
        <row r="358">
          <cell r="C358" t="str">
            <v>G.Total</v>
          </cell>
        </row>
        <row r="359">
          <cell r="C359" t="str">
            <v>Fin.&amp; Bank center</v>
          </cell>
        </row>
        <row r="360">
          <cell r="D360" t="str">
            <v>center</v>
          </cell>
        </row>
        <row r="361">
          <cell r="C361">
            <v>4421</v>
          </cell>
          <cell r="D361" t="str">
            <v>Wanapinklao</v>
          </cell>
        </row>
        <row r="362">
          <cell r="C362">
            <v>4425</v>
          </cell>
          <cell r="D362" t="str">
            <v xml:space="preserve">Tara </v>
          </cell>
        </row>
        <row r="363">
          <cell r="D363" t="str">
            <v>w-pol</v>
          </cell>
        </row>
        <row r="364">
          <cell r="C364">
            <v>4421</v>
          </cell>
          <cell r="D364" t="str">
            <v>ruam</v>
          </cell>
        </row>
        <row r="365">
          <cell r="D365" t="str">
            <v>Anawana</v>
          </cell>
        </row>
        <row r="366">
          <cell r="D366" t="str">
            <v>Ora</v>
          </cell>
        </row>
        <row r="367">
          <cell r="D367" t="str">
            <v>Ngamwongwan</v>
          </cell>
        </row>
        <row r="368">
          <cell r="D368" t="str">
            <v>Pawan</v>
          </cell>
        </row>
        <row r="369">
          <cell r="D369" t="str">
            <v>Thapra</v>
          </cell>
        </row>
        <row r="373">
          <cell r="C373" t="str">
            <v>NBD</v>
          </cell>
        </row>
        <row r="374">
          <cell r="C374" t="str">
            <v>BSS</v>
          </cell>
        </row>
        <row r="379">
          <cell r="C379" t="str">
            <v>NBD</v>
          </cell>
        </row>
        <row r="380">
          <cell r="C380" t="str">
            <v>WPV</v>
          </cell>
        </row>
        <row r="381">
          <cell r="C381" t="str">
            <v>BSS</v>
          </cell>
        </row>
        <row r="382">
          <cell r="C382" t="str">
            <v>BPV</v>
          </cell>
        </row>
        <row r="383">
          <cell r="C383" t="str">
            <v>CON-C</v>
          </cell>
        </row>
        <row r="384">
          <cell r="C384" t="str">
            <v>NPM</v>
          </cell>
        </row>
        <row r="385">
          <cell r="C385" t="str">
            <v>BSM</v>
          </cell>
        </row>
        <row r="386">
          <cell r="C386" t="str">
            <v>WT</v>
          </cell>
        </row>
        <row r="387">
          <cell r="C387" t="str">
            <v>Total</v>
          </cell>
        </row>
        <row r="388">
          <cell r="C388" t="str">
            <v>Vat</v>
          </cell>
        </row>
        <row r="389">
          <cell r="C389" t="str">
            <v>G.Total</v>
          </cell>
        </row>
        <row r="390">
          <cell r="C390" t="str">
            <v>Other</v>
          </cell>
        </row>
        <row r="394">
          <cell r="C394" t="str">
            <v>NBD</v>
          </cell>
        </row>
        <row r="395">
          <cell r="C395" t="str">
            <v>WPV</v>
          </cell>
        </row>
        <row r="396">
          <cell r="C396" t="str">
            <v>BSS</v>
          </cell>
        </row>
        <row r="397">
          <cell r="C397" t="str">
            <v>BPV</v>
          </cell>
        </row>
        <row r="398">
          <cell r="C398" t="str">
            <v>CON-C</v>
          </cell>
        </row>
        <row r="399">
          <cell r="C399" t="str">
            <v>NPM</v>
          </cell>
        </row>
        <row r="400">
          <cell r="C400" t="str">
            <v>BSM</v>
          </cell>
        </row>
        <row r="401">
          <cell r="C401" t="str">
            <v>WT</v>
          </cell>
        </row>
        <row r="402">
          <cell r="C402" t="str">
            <v>Total</v>
          </cell>
        </row>
        <row r="404">
          <cell r="D404">
            <v>230591.10999999987</v>
          </cell>
        </row>
        <row r="406">
          <cell r="C406" t="str">
            <v>NBD</v>
          </cell>
        </row>
        <row r="407">
          <cell r="C407" t="str">
            <v>WPV</v>
          </cell>
        </row>
        <row r="408">
          <cell r="C408" t="str">
            <v>BSS</v>
          </cell>
        </row>
        <row r="409">
          <cell r="C409" t="str">
            <v>BPV</v>
          </cell>
        </row>
        <row r="410">
          <cell r="C410" t="str">
            <v>CON-C</v>
          </cell>
        </row>
        <row r="411">
          <cell r="C411" t="str">
            <v>NPM</v>
          </cell>
        </row>
        <row r="412">
          <cell r="C412" t="str">
            <v>BSM</v>
          </cell>
        </row>
        <row r="413">
          <cell r="C413" t="str">
            <v>WT</v>
          </cell>
        </row>
        <row r="414">
          <cell r="C414" t="str">
            <v>Total</v>
          </cell>
        </row>
        <row r="415">
          <cell r="C415" t="str">
            <v>Others</v>
          </cell>
        </row>
        <row r="416">
          <cell r="C416" t="str">
            <v>NE</v>
          </cell>
        </row>
        <row r="417">
          <cell r="C417" t="str">
            <v>NH</v>
          </cell>
        </row>
        <row r="418">
          <cell r="C418" t="str">
            <v>Total</v>
          </cell>
        </row>
        <row r="419">
          <cell r="C419" t="str">
            <v>G.Total</v>
          </cell>
        </row>
        <row r="420">
          <cell r="C420" t="str">
            <v>Fin.&amp; Bank+center</v>
          </cell>
        </row>
        <row r="421">
          <cell r="D421" t="str">
            <v>center</v>
          </cell>
        </row>
        <row r="422">
          <cell r="D422" t="str">
            <v>Wanapinklao</v>
          </cell>
        </row>
        <row r="423">
          <cell r="D423" t="str">
            <v xml:space="preserve">Tara </v>
          </cell>
        </row>
        <row r="424">
          <cell r="D424" t="str">
            <v>w-pol</v>
          </cell>
        </row>
        <row r="425">
          <cell r="D425" t="str">
            <v>ruam</v>
          </cell>
        </row>
        <row r="426">
          <cell r="D426" t="str">
            <v>Anawana</v>
          </cell>
        </row>
        <row r="427">
          <cell r="D427" t="str">
            <v>Ora</v>
          </cell>
        </row>
        <row r="428">
          <cell r="D428" t="str">
            <v>Ngamwongwan</v>
          </cell>
        </row>
        <row r="429">
          <cell r="D429" t="str">
            <v>Pawan</v>
          </cell>
        </row>
        <row r="430">
          <cell r="D430" t="str">
            <v>Thapra</v>
          </cell>
        </row>
        <row r="432">
          <cell r="D432" t="str">
            <v xml:space="preserve"> Center received Interest  from Project</v>
          </cell>
        </row>
        <row r="440">
          <cell r="C440" t="str">
            <v>WPV</v>
          </cell>
        </row>
        <row r="441">
          <cell r="C441" t="str">
            <v>BSM</v>
          </cell>
        </row>
        <row r="442">
          <cell r="C442" t="str">
            <v>WT</v>
          </cell>
        </row>
        <row r="446">
          <cell r="C446" t="str">
            <v>WPV</v>
          </cell>
        </row>
        <row r="447">
          <cell r="C447" t="str">
            <v>BSS</v>
          </cell>
        </row>
        <row r="448">
          <cell r="C448" t="str">
            <v>WT</v>
          </cell>
        </row>
        <row r="450">
          <cell r="C450" t="str">
            <v>Total</v>
          </cell>
          <cell r="D450">
            <v>-3032382.4154092143</v>
          </cell>
        </row>
        <row r="451">
          <cell r="C451" t="str">
            <v>NBD&amp;BSS</v>
          </cell>
        </row>
        <row r="452">
          <cell r="C452" t="str">
            <v>NPM&amp;WPV</v>
          </cell>
        </row>
        <row r="453">
          <cell r="C453" t="str">
            <v>RC&amp;NBD</v>
          </cell>
        </row>
        <row r="454">
          <cell r="C454" t="str">
            <v>RC&amp;BSS</v>
          </cell>
        </row>
        <row r="455">
          <cell r="C455" t="str">
            <v>Total</v>
          </cell>
        </row>
        <row r="456">
          <cell r="C456" t="str">
            <v>G.Total</v>
          </cell>
        </row>
        <row r="459">
          <cell r="C459" t="str">
            <v>Ruam</v>
          </cell>
        </row>
        <row r="460">
          <cell r="C460" t="str">
            <v>Lad</v>
          </cell>
        </row>
        <row r="461">
          <cell r="C461" t="str">
            <v>Pin</v>
          </cell>
        </row>
        <row r="462">
          <cell r="C462" t="str">
            <v>Total</v>
          </cell>
        </row>
        <row r="463">
          <cell r="C463" t="str">
            <v>Bond</v>
          </cell>
        </row>
        <row r="464">
          <cell r="C464" t="str">
            <v>Available</v>
          </cell>
        </row>
        <row r="465">
          <cell r="C465" t="str">
            <v>BSM</v>
          </cell>
        </row>
        <row r="466">
          <cell r="C466" t="str">
            <v>WPV</v>
          </cell>
        </row>
        <row r="470">
          <cell r="C470" t="str">
            <v>Consolidation ( Adj. Entries)</v>
          </cell>
        </row>
        <row r="471">
          <cell r="C471" t="str">
            <v>Loan from Aff. Co.,</v>
          </cell>
        </row>
        <row r="472">
          <cell r="C472" t="str">
            <v>Loan from Aff. Co.,WPV-CCC</v>
          </cell>
        </row>
        <row r="473">
          <cell r="C473" t="str">
            <v xml:space="preserve">Other </v>
          </cell>
        </row>
        <row r="474">
          <cell r="C474" t="str">
            <v>Accrued Expenses(RC-NBD)</v>
          </cell>
        </row>
        <row r="475">
          <cell r="C475" t="str">
            <v>Loan&amp; Advance  to Aff. Co.,</v>
          </cell>
        </row>
        <row r="476">
          <cell r="C476" t="str">
            <v>Longterm Loan to related</v>
          </cell>
        </row>
        <row r="477">
          <cell r="C477" t="str">
            <v xml:space="preserve">Other </v>
          </cell>
        </row>
        <row r="478">
          <cell r="C478" t="str">
            <v>Accrued Expenses(MGF)</v>
          </cell>
        </row>
        <row r="479">
          <cell r="C479" t="str">
            <v>Accrued Management Fee</v>
          </cell>
          <cell r="D479">
            <v>0</v>
          </cell>
          <cell r="E479">
            <v>0</v>
          </cell>
          <cell r="F479">
            <v>0</v>
          </cell>
        </row>
        <row r="480">
          <cell r="C480" t="str">
            <v>Interst Income</v>
          </cell>
          <cell r="D480">
            <v>0</v>
          </cell>
          <cell r="E480">
            <v>0</v>
          </cell>
          <cell r="F480">
            <v>-3.0000000260770321E-2</v>
          </cell>
        </row>
        <row r="481">
          <cell r="C481" t="str">
            <v>Interst Exp.</v>
          </cell>
        </row>
        <row r="482">
          <cell r="C482" t="str">
            <v>COGS (INT-WPV-NBD)</v>
          </cell>
          <cell r="D482">
            <v>0</v>
          </cell>
          <cell r="E482">
            <v>0</v>
          </cell>
          <cell r="F482" t="str">
            <v>CR</v>
          </cell>
        </row>
        <row r="483">
          <cell r="C483" t="str">
            <v>COGS (INT-WPV-NBD)</v>
          </cell>
        </row>
        <row r="484">
          <cell r="C484" t="str">
            <v>Realestate Develop-WPV</v>
          </cell>
        </row>
        <row r="485">
          <cell r="C485" t="str">
            <v>Real estate Devlpmt.BSS</v>
          </cell>
          <cell r="D485">
            <v>0</v>
          </cell>
          <cell r="E485">
            <v>0</v>
          </cell>
          <cell r="F485" t="str">
            <v>CR</v>
          </cell>
        </row>
        <row r="486">
          <cell r="C486" t="str">
            <v>Real estate devlpmt</v>
          </cell>
        </row>
        <row r="487">
          <cell r="C487" t="str">
            <v>COGS-(CONSTRUCTION-NBD-BSS)</v>
          </cell>
        </row>
        <row r="488">
          <cell r="C488" t="str">
            <v>Sale from constuction</v>
          </cell>
        </row>
        <row r="489">
          <cell r="C489" t="str">
            <v>Real estate devlpmt</v>
          </cell>
        </row>
        <row r="490">
          <cell r="C490" t="str">
            <v>COGS (INT.WTH-NBD)</v>
          </cell>
        </row>
        <row r="491">
          <cell r="C491" t="str">
            <v>Inventoryt.</v>
          </cell>
        </row>
        <row r="492">
          <cell r="C492" t="str">
            <v>Management Fee - Income</v>
          </cell>
        </row>
        <row r="493">
          <cell r="C493" t="str">
            <v>Selling &amp; Adm. Exp. (Mgnt Fee)</v>
          </cell>
        </row>
        <row r="494">
          <cell r="C494" t="str">
            <v>Retained Earning</v>
          </cell>
        </row>
        <row r="495">
          <cell r="C495" t="str">
            <v>COGS</v>
          </cell>
        </row>
        <row r="496">
          <cell r="C496" t="str">
            <v>Impairment</v>
          </cell>
        </row>
        <row r="497">
          <cell r="C497" t="str">
            <v>Payable to Contractor(BPV-BSS,WPV-RC)</v>
          </cell>
        </row>
        <row r="498">
          <cell r="C498" t="str">
            <v>Unbilled completed work(BPV-BSS,WPV-S&amp;P)</v>
          </cell>
        </row>
        <row r="499">
          <cell r="C499" t="str">
            <v>Account receivable(RC-BBD+WPV)</v>
          </cell>
        </row>
        <row r="500">
          <cell r="C500" t="str">
            <v>Other Current Liabilities</v>
          </cell>
        </row>
        <row r="501">
          <cell r="C501" t="str">
            <v>Other Current Lia(Retention)</v>
          </cell>
        </row>
        <row r="502">
          <cell r="C502" t="str">
            <v>Other Current A/C(Account Receivable Retention Cons.)</v>
          </cell>
        </row>
        <row r="503">
          <cell r="C503" t="str">
            <v>Advance to Contractor</v>
          </cell>
        </row>
        <row r="504">
          <cell r="C504" t="str">
            <v>Advance received from Customers</v>
          </cell>
        </row>
        <row r="505">
          <cell r="C505" t="str">
            <v>Other Current Liabilities</v>
          </cell>
        </row>
        <row r="506">
          <cell r="C506" t="str">
            <v>Sale from Construction</v>
          </cell>
        </row>
        <row r="507">
          <cell r="C507" t="str">
            <v>Cost of Construction</v>
          </cell>
        </row>
        <row r="508">
          <cell r="C508" t="str">
            <v>Cost of Good Sold</v>
          </cell>
        </row>
        <row r="509">
          <cell r="C509" t="str">
            <v>Total</v>
          </cell>
        </row>
        <row r="511">
          <cell r="C511" t="str">
            <v>VAT ( Management Fee)</v>
          </cell>
        </row>
        <row r="512">
          <cell r="C512" t="str">
            <v>VAT ( Other Income)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are"/>
      <sheetName val="fse10-11"/>
      <sheetName val="fst10-11"/>
      <sheetName val="fse8-9"/>
      <sheetName val="fst8-9"/>
      <sheetName val="fse7-8"/>
      <sheetName val="fse2-6"/>
      <sheetName val="fst3-7 (3)"/>
      <sheetName val="fst3-7"/>
      <sheetName val="q1-2003"/>
      <sheetName val="compare"/>
      <sheetName val="Goodwill"/>
      <sheetName val="Summarized"/>
      <sheetName val="arising"/>
      <sheetName val="loan-advance"/>
      <sheetName val="forward"/>
      <sheetName val="Adj RE 2543"/>
      <sheetName val="หุ้น NBD"/>
      <sheetName val="ค่าเผื่อหนี้สูญ"/>
      <sheetName val="impairment"/>
      <sheetName val="loss carry forward"/>
      <sheetName val="ภาษีถูกหัก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C1" t="str">
            <v>Noble Development Public Co., Ltd.</v>
          </cell>
        </row>
        <row r="2">
          <cell r="C2" t="str">
            <v>Consolidated  Financial Statement  -Sep  2002</v>
          </cell>
          <cell r="M2">
            <v>3401490.55</v>
          </cell>
        </row>
        <row r="4">
          <cell r="D4" t="str">
            <v>BALANCE  SHEET</v>
          </cell>
        </row>
        <row r="5">
          <cell r="C5" t="str">
            <v>ASSETS</v>
          </cell>
        </row>
        <row r="6">
          <cell r="C6" t="str">
            <v>Current Assets</v>
          </cell>
        </row>
        <row r="7">
          <cell r="D7" t="str">
            <v>Cash at bank</v>
          </cell>
        </row>
        <row r="8">
          <cell r="D8" t="str">
            <v>Short-Term Investment</v>
          </cell>
        </row>
        <row r="9">
          <cell r="D9" t="str">
            <v>Accounts  Receivable</v>
          </cell>
        </row>
        <row r="10">
          <cell r="D10" t="str">
            <v>Unbilled Receivable</v>
          </cell>
        </row>
        <row r="11">
          <cell r="D11" t="str">
            <v>Loan&amp; Advance  to Aff. Co.,</v>
          </cell>
        </row>
        <row r="12">
          <cell r="D12" t="str">
            <v>loan to other company</v>
          </cell>
        </row>
        <row r="13">
          <cell r="D13" t="str">
            <v>Inventory</v>
          </cell>
        </row>
        <row r="14">
          <cell r="D14" t="str">
            <v>Real Estate Development</v>
          </cell>
        </row>
        <row r="15">
          <cell r="C15" t="str">
            <v>Other Current Asset</v>
          </cell>
        </row>
        <row r="16">
          <cell r="C16" t="str">
            <v>Land Deposit</v>
          </cell>
        </row>
        <row r="17">
          <cell r="D17" t="str">
            <v xml:space="preserve">Accrued Management Fee </v>
          </cell>
        </row>
        <row r="18">
          <cell r="D18" t="str">
            <v>Advance to contractors</v>
          </cell>
        </row>
        <row r="19">
          <cell r="D19" t="str">
            <v xml:space="preserve">Other </v>
          </cell>
        </row>
        <row r="20">
          <cell r="D20" t="str">
            <v>Total Current Assets</v>
          </cell>
          <cell r="F20">
            <v>2508742107.7599998</v>
          </cell>
        </row>
        <row r="21">
          <cell r="C21" t="str">
            <v>Account receivable(Long term)</v>
          </cell>
        </row>
        <row r="22">
          <cell r="C22" t="str">
            <v>Investments in and loans to subsidiaries:-</v>
          </cell>
        </row>
        <row r="23">
          <cell r="D23" t="str">
            <v>Long Term Loan to Related</v>
          </cell>
        </row>
        <row r="24">
          <cell r="D24" t="str">
            <v>Investment to Related Company</v>
          </cell>
        </row>
        <row r="25">
          <cell r="C25" t="str">
            <v>Investment to Associated Company</v>
          </cell>
          <cell r="D25" t="str">
            <v>Investment to Related Company</v>
          </cell>
        </row>
        <row r="26">
          <cell r="C26" t="str">
            <v>Investment to Other Comany</v>
          </cell>
          <cell r="D26" t="str">
            <v>Investment to Related Company</v>
          </cell>
        </row>
        <row r="27">
          <cell r="D27" t="str">
            <v>Investment to Associate  Company</v>
          </cell>
        </row>
        <row r="28">
          <cell r="D28" t="str">
            <v>LOng-Term Investment</v>
          </cell>
        </row>
        <row r="29">
          <cell r="C29" t="str">
            <v>Loan to Others</v>
          </cell>
        </row>
        <row r="30">
          <cell r="C30" t="str">
            <v>Land-Future Development</v>
          </cell>
        </row>
        <row r="31">
          <cell r="C31" t="str">
            <v>Property Plant &amp; Equip.</v>
          </cell>
        </row>
        <row r="32">
          <cell r="C32" t="str">
            <v>Goodwill</v>
          </cell>
        </row>
        <row r="33">
          <cell r="C33" t="str">
            <v>Pre-Operating Exp.</v>
          </cell>
        </row>
        <row r="34">
          <cell r="C34" t="str">
            <v>Other Assets:-</v>
          </cell>
        </row>
        <row r="35">
          <cell r="D35" t="str">
            <v>Deposit for forward rate</v>
          </cell>
        </row>
        <row r="36">
          <cell r="D36" t="str">
            <v>Deposit for Investment</v>
          </cell>
        </row>
        <row r="37">
          <cell r="D37" t="str">
            <v>Other</v>
          </cell>
        </row>
        <row r="38">
          <cell r="C38" t="str">
            <v>Total Asset</v>
          </cell>
        </row>
        <row r="39">
          <cell r="C39" t="str">
            <v>LIABILITIES AND SHARE HOLDERS' EQUITY</v>
          </cell>
        </row>
        <row r="40">
          <cell r="C40" t="str">
            <v>Current Liabilities</v>
          </cell>
        </row>
        <row r="41">
          <cell r="D41" t="str">
            <v>Bank Overdraft</v>
          </cell>
        </row>
        <row r="42">
          <cell r="D42" t="str">
            <v>Payable to Contractor-Relate Comp.</v>
          </cell>
        </row>
        <row r="43">
          <cell r="D43" t="str">
            <v>Payable to Contractor</v>
          </cell>
        </row>
        <row r="44">
          <cell r="C44" t="str">
            <v>Short term loan</v>
          </cell>
        </row>
        <row r="45">
          <cell r="C45" t="str">
            <v>Unearned from construction</v>
          </cell>
        </row>
        <row r="46">
          <cell r="C46" t="str">
            <v>Bond due with 1 Yr</v>
          </cell>
        </row>
        <row r="47">
          <cell r="C47" t="str">
            <v>Adv.Received from Customer</v>
          </cell>
        </row>
        <row r="48">
          <cell r="C48" t="str">
            <v>Loan from Aff. Co.,</v>
          </cell>
        </row>
        <row r="49">
          <cell r="C49" t="str">
            <v>Other Current Liabilities:-</v>
          </cell>
          <cell r="F49">
            <v>87592496.589999989</v>
          </cell>
        </row>
        <row r="50">
          <cell r="D50" t="str">
            <v>Accrued Interest</v>
          </cell>
        </row>
        <row r="51">
          <cell r="D51" t="str">
            <v>Accrued Exp.</v>
          </cell>
        </row>
        <row r="52">
          <cell r="D52" t="str">
            <v>Forward payable</v>
          </cell>
        </row>
        <row r="53">
          <cell r="D53" t="str">
            <v xml:space="preserve">Other </v>
          </cell>
        </row>
        <row r="54">
          <cell r="D54" t="str">
            <v>Total Current LIabilities</v>
          </cell>
        </row>
        <row r="55">
          <cell r="C55" t="str">
            <v>Longterm Loan</v>
          </cell>
        </row>
        <row r="56">
          <cell r="C56" t="str">
            <v>Longterm Loan from Related</v>
          </cell>
        </row>
        <row r="57">
          <cell r="C57" t="str">
            <v>Liabilities arisen from Investment in subsuduaries</v>
          </cell>
        </row>
        <row r="58">
          <cell r="C58" t="str">
            <v>Liabilities arisen from Investment in associate comp.</v>
          </cell>
        </row>
        <row r="59">
          <cell r="C59" t="str">
            <v>Other Liabilities</v>
          </cell>
        </row>
        <row r="60">
          <cell r="D60" t="str">
            <v>Acrrued longterm interest</v>
          </cell>
        </row>
        <row r="61">
          <cell r="D61" t="str">
            <v>Other</v>
          </cell>
        </row>
        <row r="62">
          <cell r="C62" t="str">
            <v>Total Liablities</v>
          </cell>
        </row>
        <row r="63">
          <cell r="C63" t="str">
            <v>Minority Interest</v>
          </cell>
        </row>
        <row r="64">
          <cell r="C64" t="str">
            <v>Shareholders'Equity</v>
          </cell>
        </row>
        <row r="65">
          <cell r="D65" t="str">
            <v>Capital-Fully Paid Up</v>
          </cell>
        </row>
        <row r="66">
          <cell r="D66" t="str">
            <v>Premium</v>
          </cell>
        </row>
        <row r="67">
          <cell r="D67" t="str">
            <v>Discount</v>
          </cell>
        </row>
        <row r="68">
          <cell r="D68" t="str">
            <v>R /E-Appropriated-Legal reserve</v>
          </cell>
          <cell r="F68">
            <v>273478203.39965993</v>
          </cell>
        </row>
        <row r="69">
          <cell r="D69" t="str">
            <v>R/E Dificits;-</v>
          </cell>
          <cell r="F69">
            <v>752925128.44965994</v>
          </cell>
        </row>
        <row r="70">
          <cell r="D70" t="str">
            <v>Retained Earning</v>
          </cell>
          <cell r="F70">
            <v>-1597871427.2676105</v>
          </cell>
        </row>
        <row r="71">
          <cell r="D71" t="str">
            <v>Net Profit (Loss)</v>
          </cell>
        </row>
        <row r="73">
          <cell r="D73" t="str">
            <v>Total Shareholders' Equity</v>
          </cell>
        </row>
        <row r="74">
          <cell r="C74" t="str">
            <v>TOTAL LIABILITIES AND SHARE HOLDERS' EQUITY</v>
          </cell>
        </row>
        <row r="75">
          <cell r="D75" t="str">
            <v>DIFF.</v>
          </cell>
        </row>
        <row r="79">
          <cell r="D79" t="str">
            <v xml:space="preserve">INCOME  STATEMENT </v>
          </cell>
        </row>
        <row r="81">
          <cell r="C81" t="str">
            <v>REVENUES</v>
          </cell>
        </row>
        <row r="82">
          <cell r="C82" t="str">
            <v>Sales</v>
          </cell>
        </row>
        <row r="83">
          <cell r="C83" t="str">
            <v xml:space="preserve"> Income from Construction serviced</v>
          </cell>
        </row>
        <row r="84">
          <cell r="C84" t="str">
            <v>Service income</v>
          </cell>
        </row>
        <row r="86">
          <cell r="C86" t="str">
            <v>Gain from sell of investment in subsidiary,net:-</v>
          </cell>
        </row>
        <row r="87">
          <cell r="C87" t="str">
            <v xml:space="preserve">    Gain from sell </v>
          </cell>
        </row>
        <row r="88">
          <cell r="C88" t="str">
            <v>Gain from Exchange rate</v>
          </cell>
        </row>
        <row r="89">
          <cell r="C89" t="str">
            <v>Gain from cancelled contracts</v>
          </cell>
          <cell r="F89">
            <v>1873.4699999999721</v>
          </cell>
        </row>
        <row r="90">
          <cell r="C90" t="str">
            <v>Other income</v>
          </cell>
        </row>
        <row r="91">
          <cell r="C91" t="str">
            <v xml:space="preserve">    Management Fee </v>
          </cell>
        </row>
        <row r="92">
          <cell r="C92" t="str">
            <v>Interest Income</v>
          </cell>
        </row>
        <row r="93">
          <cell r="C93" t="str">
            <v xml:space="preserve">    Others</v>
          </cell>
        </row>
        <row r="94">
          <cell r="C94" t="str">
            <v>Total Revenues</v>
          </cell>
        </row>
        <row r="95">
          <cell r="C95" t="str">
            <v>EXPENSES</v>
          </cell>
        </row>
        <row r="96">
          <cell r="C96" t="str">
            <v>Cost of sales</v>
          </cell>
        </row>
        <row r="97">
          <cell r="C97" t="str">
            <v>Cost of Construction services</v>
          </cell>
        </row>
        <row r="98">
          <cell r="C98" t="str">
            <v>Cost of service</v>
          </cell>
        </row>
        <row r="99">
          <cell r="C99" t="str">
            <v>CM FEE</v>
          </cell>
        </row>
        <row r="100">
          <cell r="C100" t="str">
            <v>Loss from Forward Rate</v>
          </cell>
        </row>
        <row r="101">
          <cell r="C101" t="str">
            <v>Selling and&amp; administrative expenses</v>
          </cell>
        </row>
        <row r="102">
          <cell r="C102" t="str">
            <v>Directors' remuneration</v>
          </cell>
        </row>
        <row r="103">
          <cell r="C103" t="str">
            <v xml:space="preserve">    Depreciation &amp; Amortisation</v>
          </cell>
        </row>
        <row r="104">
          <cell r="C104" t="str">
            <v>Gain(Loss) from Subsidiary Co.</v>
          </cell>
        </row>
        <row r="105">
          <cell r="C105" t="str">
            <v>Total Expenses</v>
          </cell>
        </row>
        <row r="106">
          <cell r="C106" t="str">
            <v>Profit (Loss) before Tax &amp; Extra ordinary Item</v>
          </cell>
        </row>
        <row r="107">
          <cell r="C107" t="str">
            <v>Interest Exp.</v>
          </cell>
        </row>
        <row r="108">
          <cell r="C108" t="str">
            <v>Income Tax</v>
          </cell>
        </row>
        <row r="109">
          <cell r="C109" t="str">
            <v>Profit (Loss) After Tax &amp; before  Extra ordinary Item</v>
          </cell>
        </row>
        <row r="110">
          <cell r="C110" t="str">
            <v>Gain(Loss) from Other Co.</v>
          </cell>
        </row>
        <row r="111">
          <cell r="C111" t="str">
            <v xml:space="preserve"> Less Minorty Interest</v>
          </cell>
        </row>
        <row r="112">
          <cell r="C112" t="str">
            <v>Net Profit</v>
          </cell>
        </row>
        <row r="116">
          <cell r="C116" t="str">
            <v>Investment</v>
          </cell>
        </row>
        <row r="117">
          <cell r="C117" t="str">
            <v>N. Investment</v>
          </cell>
        </row>
        <row r="118">
          <cell r="C118" t="str">
            <v>Gain from Investment</v>
          </cell>
        </row>
        <row r="119">
          <cell r="C119" t="str">
            <v>Loss from Investment</v>
          </cell>
        </row>
        <row r="120">
          <cell r="C120" t="str">
            <v>Mi</v>
          </cell>
        </row>
        <row r="121">
          <cell r="C121" t="str">
            <v>Goodwill Amor.</v>
          </cell>
        </row>
        <row r="122">
          <cell r="C122" t="str">
            <v>N.Goodwill Amor.</v>
          </cell>
        </row>
        <row r="123">
          <cell r="C123" t="str">
            <v>Gain from Investment</v>
          </cell>
        </row>
        <row r="124">
          <cell r="C124" t="str">
            <v>Loss from Investment</v>
          </cell>
        </row>
        <row r="127">
          <cell r="C127" t="str">
            <v>Consolidation Transaction</v>
          </cell>
        </row>
        <row r="128">
          <cell r="C128" t="str">
            <v>Capital</v>
          </cell>
        </row>
        <row r="129">
          <cell r="C129" t="str">
            <v>R/E</v>
          </cell>
        </row>
        <row r="130">
          <cell r="C130" t="str">
            <v>Gain(Loss) from Sub.</v>
          </cell>
        </row>
        <row r="131">
          <cell r="C131" t="str">
            <v>Mi (B/S)</v>
          </cell>
        </row>
        <row r="132">
          <cell r="C132" t="str">
            <v>Mi (P/L)</v>
          </cell>
        </row>
        <row r="133">
          <cell r="C133" t="str">
            <v>Investment</v>
          </cell>
        </row>
        <row r="134">
          <cell r="C134" t="str">
            <v>Investment (Loss)</v>
          </cell>
        </row>
        <row r="135">
          <cell r="C135" t="str">
            <v>Goodwill</v>
          </cell>
        </row>
        <row r="136">
          <cell r="C136" t="str">
            <v>Goodwill Amor.</v>
          </cell>
        </row>
        <row r="137">
          <cell r="C137" t="str">
            <v>R/E</v>
          </cell>
        </row>
        <row r="138">
          <cell r="C138" t="str">
            <v>Total</v>
          </cell>
        </row>
        <row r="143">
          <cell r="C143" t="str">
            <v>Loan to Sub.</v>
          </cell>
        </row>
        <row r="144">
          <cell r="C144" t="str">
            <v>NBD</v>
          </cell>
        </row>
        <row r="145">
          <cell r="C145" t="str">
            <v>WPV</v>
          </cell>
        </row>
        <row r="146">
          <cell r="C146" t="str">
            <v>BSS</v>
          </cell>
        </row>
        <row r="147">
          <cell r="C147" t="str">
            <v>BPV</v>
          </cell>
        </row>
        <row r="148">
          <cell r="C148" t="str">
            <v>CON-C</v>
          </cell>
        </row>
        <row r="149">
          <cell r="C149" t="str">
            <v>NPM</v>
          </cell>
        </row>
        <row r="150">
          <cell r="C150" t="str">
            <v>BSM</v>
          </cell>
        </row>
        <row r="151">
          <cell r="C151" t="str">
            <v>Allowance for doubtful Loan</v>
          </cell>
        </row>
        <row r="152">
          <cell r="C152" t="str">
            <v>WT</v>
          </cell>
        </row>
        <row r="153">
          <cell r="C153" t="str">
            <v>RC</v>
          </cell>
        </row>
        <row r="154">
          <cell r="C154" t="str">
            <v>Total</v>
          </cell>
        </row>
        <row r="155">
          <cell r="C155" t="str">
            <v>Others</v>
          </cell>
        </row>
        <row r="156">
          <cell r="C156" t="str">
            <v>BPV</v>
          </cell>
        </row>
        <row r="157">
          <cell r="C157" t="str">
            <v>BSH</v>
          </cell>
        </row>
        <row r="158">
          <cell r="C158" t="str">
            <v>Total</v>
          </cell>
        </row>
        <row r="159">
          <cell r="C159" t="str">
            <v>G.Total</v>
          </cell>
        </row>
        <row r="160">
          <cell r="C160" t="str">
            <v>Accrued Interest Received</v>
          </cell>
        </row>
        <row r="161">
          <cell r="C161" t="str">
            <v>NBD</v>
          </cell>
        </row>
        <row r="162">
          <cell r="C162" t="str">
            <v>WPV</v>
          </cell>
        </row>
        <row r="163">
          <cell r="C163" t="str">
            <v>BSS</v>
          </cell>
        </row>
        <row r="164">
          <cell r="C164" t="str">
            <v>BPV</v>
          </cell>
        </row>
        <row r="165">
          <cell r="C165" t="str">
            <v>CON-C</v>
          </cell>
        </row>
        <row r="166">
          <cell r="C166" t="str">
            <v>NPM</v>
          </cell>
        </row>
        <row r="167">
          <cell r="C167" t="str">
            <v>BSM</v>
          </cell>
        </row>
        <row r="169">
          <cell r="C169" t="str">
            <v>WT</v>
          </cell>
        </row>
        <row r="170">
          <cell r="C170" t="str">
            <v>RC</v>
          </cell>
        </row>
        <row r="171">
          <cell r="C171" t="str">
            <v>Total</v>
          </cell>
        </row>
        <row r="172">
          <cell r="C172" t="str">
            <v>Others</v>
          </cell>
        </row>
        <row r="173">
          <cell r="C173" t="str">
            <v>BPV</v>
          </cell>
        </row>
        <row r="174">
          <cell r="C174" t="str">
            <v>BSH</v>
          </cell>
        </row>
        <row r="175">
          <cell r="C175" t="str">
            <v>BSH</v>
          </cell>
          <cell r="D175" t="str">
            <v>ค่าเผื่อหนี้สงสัยจะสูญ</v>
          </cell>
        </row>
        <row r="176">
          <cell r="C176" t="str">
            <v>Total</v>
          </cell>
        </row>
        <row r="177">
          <cell r="C177" t="str">
            <v>G.Total</v>
          </cell>
        </row>
        <row r="179">
          <cell r="C179" t="str">
            <v>NBD</v>
          </cell>
        </row>
        <row r="180">
          <cell r="C180" t="str">
            <v>WPV</v>
          </cell>
        </row>
        <row r="181">
          <cell r="C181" t="str">
            <v>BSS</v>
          </cell>
        </row>
        <row r="183">
          <cell r="C183" t="str">
            <v>CON-C</v>
          </cell>
        </row>
        <row r="184">
          <cell r="C184" t="str">
            <v>NPM</v>
          </cell>
        </row>
        <row r="185">
          <cell r="C185" t="str">
            <v>BSM</v>
          </cell>
        </row>
        <row r="186">
          <cell r="C186" t="str">
            <v>WT</v>
          </cell>
        </row>
        <row r="187">
          <cell r="C187" t="str">
            <v>RC</v>
          </cell>
        </row>
        <row r="188">
          <cell r="C188" t="str">
            <v>Total</v>
          </cell>
        </row>
        <row r="189">
          <cell r="C189" t="str">
            <v>BPV</v>
          </cell>
        </row>
        <row r="193">
          <cell r="C193" t="str">
            <v>NBD</v>
          </cell>
        </row>
        <row r="194">
          <cell r="C194" t="str">
            <v>WPV</v>
          </cell>
        </row>
        <row r="195">
          <cell r="C195" t="str">
            <v>BSS</v>
          </cell>
        </row>
        <row r="196">
          <cell r="C196" t="str">
            <v>CON-C</v>
          </cell>
        </row>
        <row r="197">
          <cell r="C197" t="str">
            <v>NPM</v>
          </cell>
        </row>
        <row r="198">
          <cell r="C198" t="str">
            <v>BSM</v>
          </cell>
        </row>
        <row r="200">
          <cell r="C200" t="str">
            <v>WT</v>
          </cell>
        </row>
        <row r="201">
          <cell r="C201" t="str">
            <v>RC</v>
          </cell>
        </row>
        <row r="203">
          <cell r="C203" t="str">
            <v>other</v>
          </cell>
        </row>
        <row r="204">
          <cell r="C204" t="str">
            <v>BPV</v>
          </cell>
        </row>
        <row r="205">
          <cell r="C205" t="str">
            <v>Total</v>
          </cell>
        </row>
        <row r="209">
          <cell r="F209" t="str">
            <v>Diff</v>
          </cell>
        </row>
        <row r="210">
          <cell r="C210" t="str">
            <v>NBD</v>
          </cell>
        </row>
        <row r="211">
          <cell r="C211" t="str">
            <v>WPV</v>
          </cell>
        </row>
        <row r="212">
          <cell r="C212" t="str">
            <v>BSS</v>
          </cell>
        </row>
        <row r="213">
          <cell r="C213" t="str">
            <v>BPV</v>
          </cell>
        </row>
        <row r="214">
          <cell r="C214" t="str">
            <v>CON-C</v>
          </cell>
        </row>
        <row r="215">
          <cell r="C215" t="str">
            <v>NPM</v>
          </cell>
        </row>
        <row r="216">
          <cell r="C216" t="str">
            <v>BSM</v>
          </cell>
        </row>
        <row r="217">
          <cell r="C217" t="str">
            <v>WT</v>
          </cell>
        </row>
        <row r="218">
          <cell r="C218" t="str">
            <v>RC</v>
          </cell>
        </row>
        <row r="219">
          <cell r="C219" t="str">
            <v>Total</v>
          </cell>
        </row>
        <row r="220">
          <cell r="C220" t="str">
            <v>Others</v>
          </cell>
        </row>
        <row r="221">
          <cell r="C221" t="str">
            <v>NE</v>
          </cell>
        </row>
        <row r="222">
          <cell r="C222" t="str">
            <v>BSH</v>
          </cell>
        </row>
        <row r="223">
          <cell r="C223" t="str">
            <v>NP</v>
          </cell>
        </row>
        <row r="224">
          <cell r="C224" t="str">
            <v>Total</v>
          </cell>
        </row>
        <row r="226">
          <cell r="C226" t="str">
            <v>Retention</v>
          </cell>
        </row>
        <row r="227">
          <cell r="C227" t="str">
            <v>NBD</v>
          </cell>
        </row>
        <row r="228">
          <cell r="C228" t="str">
            <v>WPV</v>
          </cell>
        </row>
        <row r="230">
          <cell r="C230" t="str">
            <v>Advance to Contractor</v>
          </cell>
        </row>
        <row r="231">
          <cell r="C231" t="str">
            <v>RC</v>
          </cell>
        </row>
        <row r="234">
          <cell r="C234" t="str">
            <v>VAT</v>
          </cell>
        </row>
        <row r="236">
          <cell r="C236" t="str">
            <v>Retention</v>
          </cell>
        </row>
        <row r="237">
          <cell r="C237" t="str">
            <v>RC</v>
          </cell>
        </row>
        <row r="239">
          <cell r="C239" t="str">
            <v>Loan from Sub.</v>
          </cell>
        </row>
        <row r="240">
          <cell r="C240" t="str">
            <v>NBD</v>
          </cell>
        </row>
        <row r="241">
          <cell r="C241" t="str">
            <v>WPV</v>
          </cell>
        </row>
        <row r="242">
          <cell r="C242" t="str">
            <v>BSS</v>
          </cell>
        </row>
        <row r="243">
          <cell r="C243" t="str">
            <v>BPV</v>
          </cell>
        </row>
        <row r="244">
          <cell r="C244" t="str">
            <v>CON-C</v>
          </cell>
        </row>
        <row r="245">
          <cell r="C245" t="str">
            <v>NPM</v>
          </cell>
        </row>
        <row r="246">
          <cell r="C246" t="str">
            <v>BSM</v>
          </cell>
        </row>
        <row r="247">
          <cell r="C247" t="str">
            <v>WT</v>
          </cell>
        </row>
        <row r="248">
          <cell r="C248" t="str">
            <v>Total</v>
          </cell>
        </row>
        <row r="250">
          <cell r="C250" t="str">
            <v>NBD</v>
          </cell>
        </row>
        <row r="251">
          <cell r="C251" t="str">
            <v>WPV</v>
          </cell>
        </row>
        <row r="252">
          <cell r="C252" t="str">
            <v>BSS</v>
          </cell>
        </row>
        <row r="253">
          <cell r="C253" t="str">
            <v>BPV</v>
          </cell>
        </row>
        <row r="254">
          <cell r="C254" t="str">
            <v>CON-C</v>
          </cell>
        </row>
        <row r="255">
          <cell r="C255" t="str">
            <v>NPM</v>
          </cell>
        </row>
        <row r="256">
          <cell r="C256" t="str">
            <v>BSM</v>
          </cell>
        </row>
        <row r="257">
          <cell r="C257" t="str">
            <v>WT</v>
          </cell>
        </row>
        <row r="258">
          <cell r="C258" t="str">
            <v>Total</v>
          </cell>
        </row>
        <row r="260">
          <cell r="C260" t="str">
            <v>NBD</v>
          </cell>
        </row>
        <row r="261">
          <cell r="C261" t="str">
            <v>WPV</v>
          </cell>
        </row>
        <row r="262">
          <cell r="C262" t="str">
            <v>BSS</v>
          </cell>
        </row>
        <row r="263">
          <cell r="C263" t="str">
            <v>BPV</v>
          </cell>
        </row>
        <row r="264">
          <cell r="C264" t="str">
            <v>CON-C</v>
          </cell>
        </row>
        <row r="265">
          <cell r="C265" t="str">
            <v>NPM</v>
          </cell>
        </row>
        <row r="266">
          <cell r="C266" t="str">
            <v>BSM</v>
          </cell>
        </row>
        <row r="267">
          <cell r="C267" t="str">
            <v>WT</v>
          </cell>
        </row>
        <row r="268">
          <cell r="C268" t="str">
            <v>Total</v>
          </cell>
        </row>
        <row r="272">
          <cell r="C272" t="str">
            <v>Accrued Interest-center</v>
          </cell>
        </row>
        <row r="273">
          <cell r="D273" t="str">
            <v>center</v>
          </cell>
        </row>
        <row r="274">
          <cell r="D274" t="str">
            <v>Wanapinklao</v>
          </cell>
        </row>
        <row r="275">
          <cell r="D275" t="str">
            <v xml:space="preserve">Tara </v>
          </cell>
        </row>
        <row r="276">
          <cell r="D276" t="str">
            <v>w-pol</v>
          </cell>
        </row>
        <row r="277">
          <cell r="D277" t="str">
            <v>ruam</v>
          </cell>
        </row>
        <row r="278">
          <cell r="D278" t="str">
            <v>Anawana</v>
          </cell>
        </row>
        <row r="279">
          <cell r="D279" t="str">
            <v>Ora</v>
          </cell>
        </row>
        <row r="280">
          <cell r="D280" t="str">
            <v>Ngamwongwan</v>
          </cell>
        </row>
        <row r="281">
          <cell r="D281" t="str">
            <v>Pawan</v>
          </cell>
        </row>
        <row r="282">
          <cell r="D282" t="str">
            <v>Thapra</v>
          </cell>
        </row>
        <row r="283">
          <cell r="C283" t="str">
            <v>Specific Tax</v>
          </cell>
        </row>
        <row r="284">
          <cell r="D284" t="str">
            <v>center</v>
          </cell>
        </row>
        <row r="285">
          <cell r="D285" t="str">
            <v>Wanapinklao</v>
          </cell>
        </row>
        <row r="286">
          <cell r="D286" t="str">
            <v xml:space="preserve">Tara </v>
          </cell>
        </row>
        <row r="287">
          <cell r="D287" t="str">
            <v>w-pol</v>
          </cell>
        </row>
        <row r="288">
          <cell r="D288" t="str">
            <v>ruam</v>
          </cell>
        </row>
        <row r="289">
          <cell r="D289" t="str">
            <v>Anawana</v>
          </cell>
        </row>
        <row r="290">
          <cell r="D290" t="str">
            <v>Ora</v>
          </cell>
        </row>
        <row r="291">
          <cell r="D291" t="str">
            <v>Ngamwongwan</v>
          </cell>
        </row>
        <row r="292">
          <cell r="D292" t="str">
            <v>Pawan</v>
          </cell>
        </row>
        <row r="293">
          <cell r="D293" t="str">
            <v>Thapra</v>
          </cell>
        </row>
        <row r="294">
          <cell r="C294" t="str">
            <v>Accrued Income Tax+vat</v>
          </cell>
        </row>
        <row r="295">
          <cell r="D295" t="str">
            <v>center</v>
          </cell>
        </row>
        <row r="296">
          <cell r="D296" t="str">
            <v>Wanapinklao</v>
          </cell>
        </row>
        <row r="297">
          <cell r="D297" t="str">
            <v xml:space="preserve">Tara </v>
          </cell>
        </row>
        <row r="298">
          <cell r="D298" t="str">
            <v>w-pol</v>
          </cell>
        </row>
        <row r="299">
          <cell r="D299" t="str">
            <v>ruam</v>
          </cell>
        </row>
        <row r="300">
          <cell r="D300" t="str">
            <v>Anawana</v>
          </cell>
        </row>
        <row r="301">
          <cell r="D301" t="str">
            <v>Ora</v>
          </cell>
        </row>
        <row r="302">
          <cell r="D302" t="str">
            <v>Ngamwongwan</v>
          </cell>
        </row>
        <row r="303">
          <cell r="D303" t="str">
            <v>Pawan</v>
          </cell>
        </row>
        <row r="304">
          <cell r="D304" t="str">
            <v>Thapra</v>
          </cell>
        </row>
        <row r="305">
          <cell r="C305" t="str">
            <v>Accrued Expenses</v>
          </cell>
        </row>
        <row r="306">
          <cell r="D306" t="str">
            <v>center</v>
          </cell>
        </row>
        <row r="307">
          <cell r="D307" t="str">
            <v>Wanapinklao</v>
          </cell>
        </row>
        <row r="308">
          <cell r="D308" t="str">
            <v xml:space="preserve">Tara </v>
          </cell>
        </row>
        <row r="309">
          <cell r="D309" t="str">
            <v>w-pol</v>
          </cell>
        </row>
        <row r="310">
          <cell r="D310" t="str">
            <v>ruam</v>
          </cell>
        </row>
        <row r="311">
          <cell r="D311" t="str">
            <v>Anawana</v>
          </cell>
        </row>
        <row r="312">
          <cell r="D312" t="str">
            <v>Ora</v>
          </cell>
        </row>
        <row r="313">
          <cell r="D313" t="str">
            <v>Ngamwongwan</v>
          </cell>
        </row>
        <row r="314">
          <cell r="D314" t="str">
            <v>Pawan</v>
          </cell>
        </row>
        <row r="315">
          <cell r="D315" t="str">
            <v>Thapra</v>
          </cell>
        </row>
        <row r="318">
          <cell r="C318" t="str">
            <v>Accrued rental</v>
          </cell>
        </row>
        <row r="319">
          <cell r="C319" t="str">
            <v>NBD</v>
          </cell>
        </row>
        <row r="320">
          <cell r="C320" t="str">
            <v>WTH</v>
          </cell>
        </row>
        <row r="321">
          <cell r="C321" t="str">
            <v>Accrued Management Fee</v>
          </cell>
        </row>
        <row r="322">
          <cell r="C322" t="str">
            <v>NBD</v>
          </cell>
        </row>
        <row r="328">
          <cell r="C328" t="str">
            <v>Payable to Contractor/Unbill  Receivable  Excluded VAT</v>
          </cell>
        </row>
        <row r="329">
          <cell r="C329" t="str">
            <v>RC</v>
          </cell>
        </row>
        <row r="330">
          <cell r="C330" t="str">
            <v>BSS</v>
          </cell>
        </row>
        <row r="331">
          <cell r="C331" t="str">
            <v>NBP</v>
          </cell>
        </row>
        <row r="332">
          <cell r="C332" t="str">
            <v>VAT Construction Cost</v>
          </cell>
        </row>
        <row r="336">
          <cell r="C336" t="str">
            <v>Advance Received from Customer(Relate Company)</v>
          </cell>
        </row>
        <row r="337">
          <cell r="C337" t="str">
            <v>NBD</v>
          </cell>
        </row>
        <row r="338">
          <cell r="C338" t="str">
            <v>WPV</v>
          </cell>
        </row>
        <row r="339">
          <cell r="C339" t="str">
            <v>BSS</v>
          </cell>
        </row>
        <row r="341">
          <cell r="C341" t="str">
            <v>Interest Income</v>
          </cell>
        </row>
        <row r="342">
          <cell r="C342" t="str">
            <v>NBD</v>
          </cell>
        </row>
        <row r="343">
          <cell r="C343" t="str">
            <v>WPV</v>
          </cell>
        </row>
        <row r="344">
          <cell r="C344" t="str">
            <v>BSS</v>
          </cell>
        </row>
        <row r="345">
          <cell r="C345" t="str">
            <v>BPV</v>
          </cell>
        </row>
        <row r="346">
          <cell r="C346" t="str">
            <v>CON-C</v>
          </cell>
        </row>
        <row r="347">
          <cell r="C347" t="str">
            <v>WT</v>
          </cell>
        </row>
        <row r="348">
          <cell r="C348" t="str">
            <v>NPM</v>
          </cell>
        </row>
        <row r="349">
          <cell r="C349" t="str">
            <v>BSM</v>
          </cell>
        </row>
        <row r="350">
          <cell r="C350" t="str">
            <v>BSM</v>
          </cell>
        </row>
        <row r="351">
          <cell r="C351" t="str">
            <v>RC</v>
          </cell>
        </row>
        <row r="352">
          <cell r="C352" t="str">
            <v>Total</v>
          </cell>
        </row>
        <row r="353">
          <cell r="C353" t="str">
            <v>Others</v>
          </cell>
        </row>
        <row r="354">
          <cell r="C354" t="str">
            <v>NE</v>
          </cell>
        </row>
        <row r="355">
          <cell r="C355" t="str">
            <v>NH</v>
          </cell>
        </row>
        <row r="356">
          <cell r="C356" t="str">
            <v>NH</v>
          </cell>
        </row>
        <row r="357">
          <cell r="C357" t="str">
            <v>Total</v>
          </cell>
        </row>
        <row r="358">
          <cell r="C358" t="str">
            <v>G.Total</v>
          </cell>
        </row>
        <row r="359">
          <cell r="C359" t="str">
            <v>Fin.&amp; Bank center</v>
          </cell>
        </row>
        <row r="360">
          <cell r="D360" t="str">
            <v>center</v>
          </cell>
        </row>
        <row r="361">
          <cell r="C361">
            <v>4421</v>
          </cell>
          <cell r="D361" t="str">
            <v>Wanapinklao</v>
          </cell>
        </row>
        <row r="362">
          <cell r="C362">
            <v>4425</v>
          </cell>
          <cell r="D362" t="str">
            <v xml:space="preserve">Tara </v>
          </cell>
        </row>
        <row r="363">
          <cell r="D363" t="str">
            <v>w-pol</v>
          </cell>
        </row>
        <row r="364">
          <cell r="C364">
            <v>4421</v>
          </cell>
          <cell r="D364" t="str">
            <v>ruam</v>
          </cell>
        </row>
        <row r="365">
          <cell r="D365" t="str">
            <v>Anawana</v>
          </cell>
        </row>
        <row r="366">
          <cell r="D366" t="str">
            <v>Ora</v>
          </cell>
        </row>
        <row r="367">
          <cell r="D367" t="str">
            <v>Ngamwongwan</v>
          </cell>
        </row>
        <row r="368">
          <cell r="D368" t="str">
            <v>Pawan</v>
          </cell>
        </row>
        <row r="369">
          <cell r="D369" t="str">
            <v>Thapra</v>
          </cell>
        </row>
        <row r="373">
          <cell r="C373" t="str">
            <v>NBD</v>
          </cell>
        </row>
        <row r="374">
          <cell r="C374" t="str">
            <v>BSS</v>
          </cell>
        </row>
        <row r="379">
          <cell r="C379" t="str">
            <v>NBD</v>
          </cell>
        </row>
        <row r="380">
          <cell r="C380" t="str">
            <v>WPV</v>
          </cell>
        </row>
        <row r="381">
          <cell r="C381" t="str">
            <v>BSS</v>
          </cell>
        </row>
        <row r="382">
          <cell r="C382" t="str">
            <v>BPV</v>
          </cell>
        </row>
        <row r="383">
          <cell r="C383" t="str">
            <v>CON-C</v>
          </cell>
        </row>
        <row r="384">
          <cell r="C384" t="str">
            <v>NPM</v>
          </cell>
        </row>
        <row r="385">
          <cell r="C385" t="str">
            <v>BSM</v>
          </cell>
        </row>
        <row r="386">
          <cell r="C386" t="str">
            <v>WT</v>
          </cell>
        </row>
        <row r="387">
          <cell r="C387" t="str">
            <v>Total</v>
          </cell>
        </row>
        <row r="388">
          <cell r="C388" t="str">
            <v>Vat</v>
          </cell>
        </row>
        <row r="389">
          <cell r="C389" t="str">
            <v>G.Total</v>
          </cell>
        </row>
        <row r="390">
          <cell r="C390" t="str">
            <v>Other</v>
          </cell>
        </row>
        <row r="394">
          <cell r="C394" t="str">
            <v>NBD</v>
          </cell>
        </row>
        <row r="395">
          <cell r="C395" t="str">
            <v>WPV</v>
          </cell>
        </row>
        <row r="396">
          <cell r="C396" t="str">
            <v>BSS</v>
          </cell>
        </row>
        <row r="397">
          <cell r="C397" t="str">
            <v>BPV</v>
          </cell>
        </row>
        <row r="398">
          <cell r="C398" t="str">
            <v>CON-C</v>
          </cell>
        </row>
        <row r="399">
          <cell r="C399" t="str">
            <v>NPM</v>
          </cell>
        </row>
        <row r="400">
          <cell r="C400" t="str">
            <v>BSM</v>
          </cell>
        </row>
        <row r="401">
          <cell r="C401" t="str">
            <v>WT</v>
          </cell>
        </row>
        <row r="402">
          <cell r="C402" t="str">
            <v>Total</v>
          </cell>
        </row>
        <row r="404">
          <cell r="D404">
            <v>230591.10999999987</v>
          </cell>
        </row>
        <row r="406">
          <cell r="C406" t="str">
            <v>NBD</v>
          </cell>
        </row>
        <row r="407">
          <cell r="C407" t="str">
            <v>WPV</v>
          </cell>
        </row>
        <row r="408">
          <cell r="C408" t="str">
            <v>BSS</v>
          </cell>
        </row>
        <row r="409">
          <cell r="C409" t="str">
            <v>BPV</v>
          </cell>
        </row>
        <row r="410">
          <cell r="C410" t="str">
            <v>CON-C</v>
          </cell>
        </row>
        <row r="411">
          <cell r="C411" t="str">
            <v>NPM</v>
          </cell>
        </row>
        <row r="412">
          <cell r="C412" t="str">
            <v>BSM</v>
          </cell>
        </row>
        <row r="413">
          <cell r="C413" t="str">
            <v>WT</v>
          </cell>
        </row>
        <row r="414">
          <cell r="C414" t="str">
            <v>Total</v>
          </cell>
        </row>
        <row r="415">
          <cell r="C415" t="str">
            <v>Others</v>
          </cell>
        </row>
        <row r="416">
          <cell r="C416" t="str">
            <v>NE</v>
          </cell>
        </row>
        <row r="417">
          <cell r="C417" t="str">
            <v>NH</v>
          </cell>
        </row>
        <row r="418">
          <cell r="C418" t="str">
            <v>Total</v>
          </cell>
        </row>
        <row r="419">
          <cell r="C419" t="str">
            <v>G.Total</v>
          </cell>
        </row>
        <row r="420">
          <cell r="C420" t="str">
            <v>Fin.&amp; Bank+center</v>
          </cell>
        </row>
        <row r="421">
          <cell r="D421" t="str">
            <v>center</v>
          </cell>
        </row>
        <row r="422">
          <cell r="D422" t="str">
            <v>Wanapinklao</v>
          </cell>
        </row>
        <row r="423">
          <cell r="D423" t="str">
            <v xml:space="preserve">Tara </v>
          </cell>
        </row>
        <row r="424">
          <cell r="D424" t="str">
            <v>w-pol</v>
          </cell>
        </row>
        <row r="425">
          <cell r="D425" t="str">
            <v>ruam</v>
          </cell>
        </row>
        <row r="426">
          <cell r="D426" t="str">
            <v>Anawana</v>
          </cell>
        </row>
        <row r="427">
          <cell r="D427" t="str">
            <v>Ora</v>
          </cell>
        </row>
        <row r="428">
          <cell r="D428" t="str">
            <v>Ngamwongwan</v>
          </cell>
        </row>
        <row r="429">
          <cell r="D429" t="str">
            <v>Pawan</v>
          </cell>
        </row>
        <row r="430">
          <cell r="D430" t="str">
            <v>Thapra</v>
          </cell>
        </row>
        <row r="432">
          <cell r="D432" t="str">
            <v xml:space="preserve"> Center received Interest  from Project</v>
          </cell>
        </row>
        <row r="440">
          <cell r="C440" t="str">
            <v>WPV</v>
          </cell>
        </row>
        <row r="441">
          <cell r="C441" t="str">
            <v>BSM</v>
          </cell>
        </row>
        <row r="442">
          <cell r="C442" t="str">
            <v>WT</v>
          </cell>
        </row>
        <row r="446">
          <cell r="C446" t="str">
            <v>WPV</v>
          </cell>
        </row>
        <row r="447">
          <cell r="C447" t="str">
            <v>BSS</v>
          </cell>
        </row>
        <row r="448">
          <cell r="C448" t="str">
            <v>WT</v>
          </cell>
        </row>
        <row r="450">
          <cell r="C450" t="str">
            <v>Total</v>
          </cell>
          <cell r="D450">
            <v>-3032382.4154092143</v>
          </cell>
        </row>
        <row r="451">
          <cell r="C451" t="str">
            <v>NBD&amp;BSS</v>
          </cell>
        </row>
        <row r="452">
          <cell r="C452" t="str">
            <v>NPM&amp;WPV</v>
          </cell>
        </row>
        <row r="453">
          <cell r="C453" t="str">
            <v>RC&amp;NBD</v>
          </cell>
        </row>
        <row r="454">
          <cell r="C454" t="str">
            <v>RC&amp;BSS</v>
          </cell>
        </row>
        <row r="455">
          <cell r="C455" t="str">
            <v>Total</v>
          </cell>
        </row>
        <row r="456">
          <cell r="C456" t="str">
            <v>G.Total</v>
          </cell>
        </row>
        <row r="459">
          <cell r="C459" t="str">
            <v>Ruam</v>
          </cell>
        </row>
        <row r="460">
          <cell r="C460" t="str">
            <v>Lad</v>
          </cell>
        </row>
        <row r="461">
          <cell r="C461" t="str">
            <v>Pin</v>
          </cell>
        </row>
        <row r="462">
          <cell r="C462" t="str">
            <v>Total</v>
          </cell>
        </row>
        <row r="463">
          <cell r="C463" t="str">
            <v>Bond</v>
          </cell>
        </row>
        <row r="464">
          <cell r="C464" t="str">
            <v>Available</v>
          </cell>
        </row>
        <row r="465">
          <cell r="C465" t="str">
            <v>BSM</v>
          </cell>
        </row>
        <row r="466">
          <cell r="C466" t="str">
            <v>WPV</v>
          </cell>
        </row>
        <row r="470">
          <cell r="C470" t="str">
            <v>Consolidation ( Adj. Entries)</v>
          </cell>
        </row>
        <row r="471">
          <cell r="C471" t="str">
            <v>Loan from Aff. Co.,</v>
          </cell>
        </row>
        <row r="472">
          <cell r="C472" t="str">
            <v>Loan from Aff. Co.,WPV-CCC</v>
          </cell>
        </row>
        <row r="473">
          <cell r="C473" t="str">
            <v xml:space="preserve">Other </v>
          </cell>
        </row>
        <row r="474">
          <cell r="C474" t="str">
            <v>Accrued Expenses(RC-NBD)</v>
          </cell>
        </row>
        <row r="475">
          <cell r="C475" t="str">
            <v>Loan&amp; Advance  to Aff. Co.,</v>
          </cell>
        </row>
        <row r="476">
          <cell r="C476" t="str">
            <v>Longterm Loan to related</v>
          </cell>
        </row>
        <row r="477">
          <cell r="C477" t="str">
            <v xml:space="preserve">Other </v>
          </cell>
        </row>
        <row r="478">
          <cell r="C478" t="str">
            <v>Accrued Expenses(MGF)</v>
          </cell>
        </row>
        <row r="479">
          <cell r="C479" t="str">
            <v>Accrued Management Fee</v>
          </cell>
          <cell r="F479">
            <v>0</v>
          </cell>
        </row>
        <row r="480">
          <cell r="C480" t="str">
            <v>Interst Income</v>
          </cell>
          <cell r="F480">
            <v>-3.0000000260770321E-2</v>
          </cell>
        </row>
        <row r="481">
          <cell r="C481" t="str">
            <v>Interst Exp.</v>
          </cell>
        </row>
        <row r="482">
          <cell r="C482" t="str">
            <v>COGS (INT-WPV-NBD)</v>
          </cell>
          <cell r="F482" t="str">
            <v>CR</v>
          </cell>
        </row>
        <row r="483">
          <cell r="C483" t="str">
            <v>COGS (INT-WPV-NBD)</v>
          </cell>
        </row>
        <row r="484">
          <cell r="C484" t="str">
            <v>Realestate Develop-WPV</v>
          </cell>
        </row>
        <row r="485">
          <cell r="C485" t="str">
            <v>Real estate Devlpmt.BSS</v>
          </cell>
          <cell r="F485" t="str">
            <v>CR</v>
          </cell>
        </row>
        <row r="486">
          <cell r="C486" t="str">
            <v>Real estate devlpmt</v>
          </cell>
        </row>
        <row r="487">
          <cell r="C487" t="str">
            <v>COGS-(CONSTRUCTION-NBD-BSS)</v>
          </cell>
        </row>
        <row r="488">
          <cell r="C488" t="str">
            <v>Sale from constuction</v>
          </cell>
        </row>
        <row r="489">
          <cell r="C489" t="str">
            <v>Real estate devlpmt</v>
          </cell>
        </row>
        <row r="490">
          <cell r="C490" t="str">
            <v>COGS (INT.WTH-NBD)</v>
          </cell>
        </row>
        <row r="491">
          <cell r="C491" t="str">
            <v>Inventoryt.</v>
          </cell>
        </row>
        <row r="492">
          <cell r="C492" t="str">
            <v>Management Fee - Income</v>
          </cell>
        </row>
        <row r="493">
          <cell r="C493" t="str">
            <v>Selling &amp; Adm. Exp. (Mgnt Fee)</v>
          </cell>
        </row>
        <row r="494">
          <cell r="C494" t="str">
            <v>Retained Earning</v>
          </cell>
        </row>
        <row r="495">
          <cell r="C495" t="str">
            <v>COGS</v>
          </cell>
        </row>
        <row r="496">
          <cell r="C496" t="str">
            <v>Impairment</v>
          </cell>
        </row>
        <row r="497">
          <cell r="C497" t="str">
            <v>Payable to Contractor(BPV-BSS,WPV-RC)</v>
          </cell>
        </row>
        <row r="498">
          <cell r="C498" t="str">
            <v>Unbilled completed work(BPV-BSS,WPV-S&amp;P)</v>
          </cell>
        </row>
        <row r="499">
          <cell r="C499" t="str">
            <v>Account receivable(RC-BBD+WPV)</v>
          </cell>
        </row>
        <row r="500">
          <cell r="C500" t="str">
            <v>Other Current Liabilities</v>
          </cell>
        </row>
        <row r="501">
          <cell r="C501" t="str">
            <v>Other Current Lia(Retention)</v>
          </cell>
        </row>
        <row r="502">
          <cell r="C502" t="str">
            <v>Other Current A/C(Account Receivable Retention Cons.)</v>
          </cell>
        </row>
        <row r="503">
          <cell r="C503" t="str">
            <v>Advance to Contractor</v>
          </cell>
        </row>
        <row r="504">
          <cell r="C504" t="str">
            <v>Advance received from Customers</v>
          </cell>
        </row>
        <row r="505">
          <cell r="C505" t="str">
            <v>Other Current Liabilities</v>
          </cell>
        </row>
        <row r="506">
          <cell r="C506" t="str">
            <v>Sale from Construction</v>
          </cell>
        </row>
        <row r="507">
          <cell r="C507" t="str">
            <v>Cost of Construction</v>
          </cell>
        </row>
        <row r="508">
          <cell r="C508" t="str">
            <v>Cost of Good Sold</v>
          </cell>
        </row>
        <row r="509">
          <cell r="C509" t="str">
            <v>Total</v>
          </cell>
        </row>
        <row r="511">
          <cell r="C511" t="str">
            <v>VAT ( Management Fee)</v>
          </cell>
        </row>
        <row r="512">
          <cell r="C512" t="str">
            <v>VAT ( Other Income)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A1:GP147"/>
  <sheetViews>
    <sheetView tabSelected="1" view="pageBreakPreview" topLeftCell="A118" zoomScale="80" zoomScaleNormal="80" zoomScaleSheetLayoutView="80" workbookViewId="0">
      <selection activeCell="L137" sqref="L137"/>
    </sheetView>
  </sheetViews>
  <sheetFormatPr defaultColWidth="9.375" defaultRowHeight="19.2"/>
  <cols>
    <col min="1" max="1" width="52.75" style="297" customWidth="1"/>
    <col min="2" max="2" width="10.375" style="299" customWidth="1"/>
    <col min="3" max="3" width="1.625" style="357" customWidth="1"/>
    <col min="4" max="4" width="16.125" style="183" bestFit="1" customWidth="1"/>
    <col min="5" max="5" width="1.375" style="343" customWidth="1"/>
    <col min="6" max="6" width="15.375" style="184" customWidth="1"/>
    <col min="7" max="7" width="1.375" style="343" customWidth="1"/>
    <col min="8" max="8" width="15.625" style="184" customWidth="1"/>
    <col min="9" max="9" width="1.375" style="343" customWidth="1"/>
    <col min="10" max="10" width="16" style="184" customWidth="1"/>
    <col min="11" max="11" width="13" style="297" bestFit="1" customWidth="1"/>
    <col min="12" max="12" width="17.75" style="263" customWidth="1"/>
    <col min="13" max="13" width="18" style="263" bestFit="1" customWidth="1"/>
    <col min="14" max="14" width="12.75" style="297" bestFit="1" customWidth="1"/>
    <col min="15" max="15" width="9.375" style="297"/>
    <col min="16" max="16" width="16.875" style="297" customWidth="1"/>
    <col min="17" max="17" width="11.75" style="297" customWidth="1"/>
    <col min="18" max="16384" width="9.375" style="297"/>
  </cols>
  <sheetData>
    <row r="1" spans="1:198" s="294" customFormat="1" ht="23.4">
      <c r="A1" s="382" t="s">
        <v>48</v>
      </c>
      <c r="B1" s="382"/>
      <c r="C1" s="382"/>
      <c r="D1" s="382"/>
      <c r="E1" s="382"/>
      <c r="F1" s="382"/>
      <c r="G1" s="382"/>
      <c r="H1" s="382"/>
      <c r="I1" s="382"/>
      <c r="J1" s="382"/>
      <c r="L1" s="295"/>
      <c r="M1" s="295"/>
    </row>
    <row r="2" spans="1:198" s="294" customFormat="1" ht="23.4">
      <c r="A2" s="382" t="s">
        <v>36</v>
      </c>
      <c r="B2" s="382"/>
      <c r="C2" s="382"/>
      <c r="D2" s="382"/>
      <c r="E2" s="382"/>
      <c r="F2" s="382"/>
      <c r="G2" s="382"/>
      <c r="H2" s="382"/>
      <c r="I2" s="382"/>
      <c r="J2" s="382"/>
      <c r="L2" s="295"/>
      <c r="M2" s="295"/>
    </row>
    <row r="3" spans="1:198" s="294" customFormat="1" ht="23.4">
      <c r="A3" s="383" t="s">
        <v>230</v>
      </c>
      <c r="B3" s="383"/>
      <c r="C3" s="383"/>
      <c r="D3" s="383"/>
      <c r="E3" s="383"/>
      <c r="F3" s="383"/>
      <c r="G3" s="383"/>
      <c r="H3" s="383"/>
      <c r="I3" s="383"/>
      <c r="J3" s="383"/>
      <c r="L3" s="295"/>
      <c r="M3" s="295"/>
    </row>
    <row r="4" spans="1:198" ht="20.399999999999999">
      <c r="A4" s="384" t="s">
        <v>45</v>
      </c>
      <c r="B4" s="384"/>
      <c r="C4" s="384"/>
      <c r="D4" s="384"/>
      <c r="E4" s="384"/>
      <c r="F4" s="384"/>
      <c r="G4" s="384"/>
      <c r="H4" s="384"/>
      <c r="I4" s="384"/>
      <c r="J4" s="384"/>
      <c r="K4" s="296"/>
      <c r="L4" s="295"/>
      <c r="M4" s="295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  <c r="AH4" s="296"/>
      <c r="AI4" s="296"/>
      <c r="AJ4" s="296"/>
      <c r="AK4" s="296"/>
      <c r="AL4" s="296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  <c r="BD4" s="296"/>
      <c r="BE4" s="296"/>
      <c r="BF4" s="296"/>
      <c r="BG4" s="296"/>
      <c r="BH4" s="296"/>
      <c r="BI4" s="296"/>
      <c r="BJ4" s="296"/>
      <c r="BK4" s="296"/>
      <c r="BL4" s="296"/>
      <c r="BM4" s="296"/>
      <c r="BN4" s="296"/>
      <c r="BO4" s="296"/>
      <c r="BP4" s="296"/>
      <c r="BQ4" s="296"/>
      <c r="BR4" s="296"/>
      <c r="BS4" s="296"/>
      <c r="BT4" s="296"/>
      <c r="BU4" s="296"/>
      <c r="BV4" s="296"/>
      <c r="BW4" s="296"/>
      <c r="BX4" s="296"/>
      <c r="BY4" s="296"/>
      <c r="BZ4" s="296"/>
      <c r="CA4" s="296"/>
      <c r="CB4" s="296"/>
      <c r="CC4" s="296"/>
      <c r="CD4" s="296"/>
      <c r="CE4" s="296"/>
      <c r="CF4" s="296"/>
      <c r="CG4" s="296"/>
      <c r="CH4" s="296"/>
      <c r="CI4" s="296"/>
      <c r="CJ4" s="296"/>
      <c r="CK4" s="296"/>
      <c r="CL4" s="296"/>
      <c r="CM4" s="296"/>
      <c r="CN4" s="296"/>
      <c r="CO4" s="296"/>
      <c r="CP4" s="296"/>
      <c r="CQ4" s="296"/>
      <c r="CR4" s="296"/>
      <c r="CS4" s="296"/>
      <c r="CT4" s="296"/>
      <c r="CU4" s="296"/>
      <c r="CV4" s="296"/>
      <c r="CW4" s="296"/>
      <c r="CX4" s="296"/>
      <c r="CY4" s="296"/>
      <c r="CZ4" s="296"/>
      <c r="DA4" s="296"/>
      <c r="DB4" s="296"/>
      <c r="DC4" s="296"/>
      <c r="DD4" s="296"/>
      <c r="DE4" s="296"/>
      <c r="DF4" s="296"/>
      <c r="DG4" s="296"/>
      <c r="DH4" s="296"/>
      <c r="DI4" s="296"/>
      <c r="DJ4" s="296"/>
      <c r="DK4" s="296"/>
      <c r="DL4" s="296"/>
      <c r="DM4" s="296"/>
      <c r="DN4" s="296"/>
      <c r="DO4" s="296"/>
      <c r="DP4" s="296"/>
      <c r="DQ4" s="296"/>
      <c r="DR4" s="296"/>
      <c r="DS4" s="296"/>
      <c r="DT4" s="296"/>
      <c r="DU4" s="296"/>
      <c r="DV4" s="296"/>
      <c r="DW4" s="296"/>
      <c r="DX4" s="296"/>
      <c r="DY4" s="296"/>
      <c r="DZ4" s="296"/>
      <c r="EA4" s="296"/>
      <c r="EB4" s="296"/>
      <c r="EC4" s="296"/>
      <c r="ED4" s="296"/>
      <c r="EE4" s="296"/>
      <c r="EF4" s="296"/>
      <c r="EG4" s="296"/>
      <c r="EH4" s="296"/>
      <c r="EI4" s="296"/>
      <c r="EJ4" s="296"/>
      <c r="EK4" s="296"/>
      <c r="EL4" s="296"/>
      <c r="EM4" s="296"/>
      <c r="EN4" s="296"/>
      <c r="EO4" s="296"/>
      <c r="EP4" s="296"/>
      <c r="EQ4" s="296"/>
      <c r="ER4" s="296"/>
      <c r="ES4" s="296"/>
      <c r="ET4" s="296"/>
      <c r="EU4" s="296"/>
      <c r="EV4" s="296"/>
      <c r="EW4" s="296"/>
      <c r="EX4" s="296"/>
      <c r="EY4" s="296"/>
      <c r="EZ4" s="296"/>
      <c r="FA4" s="296"/>
      <c r="FB4" s="296"/>
      <c r="FC4" s="296"/>
      <c r="FD4" s="296"/>
      <c r="FE4" s="296"/>
      <c r="FF4" s="296"/>
      <c r="FG4" s="296"/>
      <c r="FH4" s="296"/>
      <c r="FI4" s="296"/>
      <c r="FJ4" s="296"/>
      <c r="FK4" s="296"/>
      <c r="FL4" s="296"/>
      <c r="FM4" s="296"/>
      <c r="FN4" s="296"/>
      <c r="FO4" s="296"/>
      <c r="FP4" s="296"/>
      <c r="FQ4" s="296"/>
      <c r="FR4" s="296"/>
      <c r="FS4" s="296"/>
      <c r="FT4" s="296"/>
      <c r="FU4" s="296"/>
      <c r="FV4" s="296"/>
      <c r="FW4" s="296"/>
      <c r="FX4" s="296"/>
      <c r="FY4" s="296"/>
      <c r="FZ4" s="296"/>
      <c r="GA4" s="296"/>
      <c r="GB4" s="296"/>
      <c r="GC4" s="296"/>
      <c r="GD4" s="296"/>
      <c r="GE4" s="296"/>
      <c r="GF4" s="296"/>
      <c r="GG4" s="296"/>
      <c r="GH4" s="296"/>
      <c r="GI4" s="296"/>
      <c r="GJ4" s="296"/>
      <c r="GK4" s="296"/>
      <c r="GL4" s="296"/>
      <c r="GM4" s="296"/>
      <c r="GN4" s="296"/>
      <c r="GO4" s="296"/>
      <c r="GP4" s="296"/>
    </row>
    <row r="5" spans="1:198" ht="7.95" customHeight="1">
      <c r="A5" s="7"/>
      <c r="B5" s="7"/>
      <c r="C5" s="10"/>
      <c r="D5" s="7"/>
      <c r="E5" s="11"/>
      <c r="F5" s="7"/>
      <c r="G5" s="7"/>
      <c r="H5" s="7"/>
      <c r="I5" s="7"/>
      <c r="J5" s="7"/>
      <c r="K5" s="296"/>
      <c r="L5" s="295"/>
      <c r="M5" s="295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  <c r="BD5" s="296"/>
      <c r="BE5" s="296"/>
      <c r="BF5" s="296"/>
      <c r="BG5" s="296"/>
      <c r="BH5" s="296"/>
      <c r="BI5" s="296"/>
      <c r="BJ5" s="296"/>
      <c r="BK5" s="296"/>
      <c r="BL5" s="296"/>
      <c r="BM5" s="296"/>
      <c r="BN5" s="296"/>
      <c r="BO5" s="296"/>
      <c r="BP5" s="296"/>
      <c r="BQ5" s="296"/>
      <c r="BR5" s="296"/>
      <c r="BS5" s="296"/>
      <c r="BT5" s="296"/>
      <c r="BU5" s="296"/>
      <c r="BV5" s="296"/>
      <c r="BW5" s="296"/>
      <c r="BX5" s="296"/>
      <c r="BY5" s="296"/>
      <c r="BZ5" s="296"/>
      <c r="CA5" s="296"/>
      <c r="CB5" s="296"/>
      <c r="CC5" s="296"/>
      <c r="CD5" s="296"/>
      <c r="CE5" s="296"/>
      <c r="CF5" s="296"/>
      <c r="CG5" s="296"/>
      <c r="CH5" s="296"/>
      <c r="CI5" s="296"/>
      <c r="CJ5" s="296"/>
      <c r="CK5" s="296"/>
      <c r="CL5" s="296"/>
      <c r="CM5" s="296"/>
      <c r="CN5" s="296"/>
      <c r="CO5" s="296"/>
      <c r="CP5" s="296"/>
      <c r="CQ5" s="296"/>
      <c r="CR5" s="296"/>
      <c r="CS5" s="296"/>
      <c r="CT5" s="296"/>
      <c r="CU5" s="296"/>
      <c r="CV5" s="296"/>
      <c r="CW5" s="296"/>
      <c r="CX5" s="296"/>
      <c r="CY5" s="296"/>
      <c r="CZ5" s="296"/>
      <c r="DA5" s="296"/>
      <c r="DB5" s="296"/>
      <c r="DC5" s="296"/>
      <c r="DD5" s="296"/>
      <c r="DE5" s="296"/>
      <c r="DF5" s="296"/>
      <c r="DG5" s="296"/>
      <c r="DH5" s="296"/>
      <c r="DI5" s="296"/>
      <c r="DJ5" s="296"/>
      <c r="DK5" s="296"/>
      <c r="DL5" s="296"/>
      <c r="DM5" s="296"/>
      <c r="DN5" s="296"/>
      <c r="DO5" s="296"/>
      <c r="DP5" s="296"/>
      <c r="DQ5" s="296"/>
      <c r="DR5" s="296"/>
      <c r="DS5" s="296"/>
      <c r="DT5" s="296"/>
      <c r="DU5" s="296"/>
      <c r="DV5" s="296"/>
      <c r="DW5" s="296"/>
      <c r="DX5" s="296"/>
      <c r="DY5" s="296"/>
      <c r="DZ5" s="296"/>
      <c r="EA5" s="296"/>
      <c r="EB5" s="296"/>
      <c r="EC5" s="296"/>
      <c r="ED5" s="296"/>
      <c r="EE5" s="296"/>
      <c r="EF5" s="296"/>
      <c r="EG5" s="296"/>
      <c r="EH5" s="296"/>
      <c r="EI5" s="296"/>
      <c r="EJ5" s="296"/>
      <c r="EK5" s="296"/>
      <c r="EL5" s="296"/>
      <c r="EM5" s="296"/>
      <c r="EN5" s="296"/>
      <c r="EO5" s="296"/>
      <c r="EP5" s="296"/>
      <c r="EQ5" s="296"/>
      <c r="ER5" s="296"/>
      <c r="ES5" s="296"/>
      <c r="ET5" s="296"/>
      <c r="EU5" s="296"/>
      <c r="EV5" s="296"/>
      <c r="EW5" s="296"/>
      <c r="EX5" s="296"/>
      <c r="EY5" s="296"/>
      <c r="EZ5" s="296"/>
      <c r="FA5" s="296"/>
      <c r="FB5" s="296"/>
      <c r="FC5" s="296"/>
      <c r="FD5" s="296"/>
      <c r="FE5" s="296"/>
      <c r="FF5" s="296"/>
      <c r="FG5" s="296"/>
      <c r="FH5" s="296"/>
      <c r="FI5" s="296"/>
      <c r="FJ5" s="296"/>
      <c r="FK5" s="296"/>
      <c r="FL5" s="296"/>
      <c r="FM5" s="296"/>
      <c r="FN5" s="296"/>
      <c r="FO5" s="296"/>
      <c r="FP5" s="296"/>
      <c r="FQ5" s="296"/>
      <c r="FR5" s="296"/>
      <c r="FS5" s="296"/>
      <c r="FT5" s="296"/>
      <c r="FU5" s="296"/>
      <c r="FV5" s="296"/>
      <c r="FW5" s="296"/>
      <c r="FX5" s="296"/>
      <c r="FY5" s="296"/>
      <c r="FZ5" s="296"/>
      <c r="GA5" s="296"/>
      <c r="GB5" s="296"/>
      <c r="GC5" s="296"/>
      <c r="GD5" s="296"/>
      <c r="GE5" s="296"/>
      <c r="GF5" s="296"/>
      <c r="GG5" s="296"/>
      <c r="GH5" s="296"/>
      <c r="GI5" s="296"/>
      <c r="GJ5" s="296"/>
      <c r="GK5" s="296"/>
      <c r="GL5" s="296"/>
      <c r="GM5" s="296"/>
      <c r="GN5" s="296"/>
      <c r="GO5" s="296"/>
      <c r="GP5" s="296"/>
    </row>
    <row r="6" spans="1:198" ht="20.399999999999999">
      <c r="A6" s="298"/>
      <c r="B6" s="12" t="s">
        <v>0</v>
      </c>
      <c r="C6" s="7"/>
      <c r="D6" s="381" t="s">
        <v>15</v>
      </c>
      <c r="E6" s="381"/>
      <c r="F6" s="381"/>
      <c r="G6" s="381"/>
      <c r="H6" s="381" t="s">
        <v>26</v>
      </c>
      <c r="I6" s="381"/>
      <c r="J6" s="381"/>
      <c r="K6" s="299"/>
      <c r="L6" s="300"/>
    </row>
    <row r="7" spans="1:198" ht="20.399999999999999">
      <c r="A7" s="301"/>
      <c r="B7" s="302"/>
      <c r="C7" s="303"/>
      <c r="D7" s="362" t="s">
        <v>43</v>
      </c>
      <c r="E7" s="7"/>
      <c r="F7" s="362" t="s">
        <v>43</v>
      </c>
      <c r="G7" s="7"/>
      <c r="H7" s="362" t="s">
        <v>43</v>
      </c>
      <c r="I7" s="7"/>
      <c r="J7" s="362" t="s">
        <v>43</v>
      </c>
      <c r="K7" s="299"/>
      <c r="L7" s="300"/>
    </row>
    <row r="8" spans="1:198" ht="20.399999999999999">
      <c r="A8" s="301"/>
      <c r="B8" s="302"/>
      <c r="C8" s="303"/>
      <c r="D8" s="362" t="s">
        <v>174</v>
      </c>
      <c r="E8" s="7"/>
      <c r="F8" s="362" t="s">
        <v>44</v>
      </c>
      <c r="G8" s="7"/>
      <c r="H8" s="362" t="s">
        <v>174</v>
      </c>
      <c r="I8" s="7"/>
      <c r="J8" s="362" t="s">
        <v>44</v>
      </c>
      <c r="K8" s="299"/>
      <c r="L8" s="300"/>
    </row>
    <row r="9" spans="1:198" ht="20.399999999999999">
      <c r="A9" s="301"/>
      <c r="B9" s="302"/>
      <c r="C9" s="303"/>
      <c r="D9" s="361" t="s">
        <v>225</v>
      </c>
      <c r="E9" s="252"/>
      <c r="F9" s="361" t="s">
        <v>183</v>
      </c>
      <c r="G9" s="252"/>
      <c r="H9" s="361" t="s">
        <v>225</v>
      </c>
      <c r="I9" s="252"/>
      <c r="J9" s="361" t="s">
        <v>183</v>
      </c>
      <c r="K9" s="299"/>
      <c r="L9" s="300"/>
    </row>
    <row r="10" spans="1:198" ht="20.399999999999999">
      <c r="A10" s="301"/>
      <c r="B10" s="302"/>
      <c r="C10" s="303"/>
      <c r="D10" s="361" t="s">
        <v>68</v>
      </c>
      <c r="E10" s="252"/>
      <c r="F10" s="361"/>
      <c r="G10" s="385" t="s">
        <v>68</v>
      </c>
      <c r="H10" s="385"/>
      <c r="I10" s="385"/>
      <c r="J10" s="361"/>
      <c r="K10" s="299"/>
      <c r="L10" s="300"/>
    </row>
    <row r="11" spans="1:198" s="308" customFormat="1" ht="20.399999999999999">
      <c r="A11" s="304" t="s">
        <v>1</v>
      </c>
      <c r="B11" s="305"/>
      <c r="C11" s="306"/>
      <c r="D11" s="112"/>
      <c r="E11" s="307"/>
      <c r="F11" s="113"/>
      <c r="G11" s="307"/>
      <c r="H11" s="113"/>
      <c r="I11" s="307"/>
      <c r="J11" s="113"/>
      <c r="L11" s="263"/>
      <c r="M11" s="263"/>
    </row>
    <row r="12" spans="1:198" s="308" customFormat="1" ht="20.399999999999999">
      <c r="A12" s="309" t="s">
        <v>23</v>
      </c>
      <c r="B12" s="310"/>
      <c r="C12" s="311"/>
      <c r="D12" s="114"/>
      <c r="E12" s="312"/>
      <c r="F12" s="115"/>
      <c r="G12" s="312"/>
      <c r="H12" s="115"/>
      <c r="I12" s="312"/>
      <c r="J12" s="115"/>
      <c r="L12" s="263"/>
      <c r="M12" s="263"/>
    </row>
    <row r="13" spans="1:198" s="308" customFormat="1" ht="19.8">
      <c r="A13" s="313" t="s">
        <v>19</v>
      </c>
      <c r="B13" s="310"/>
      <c r="C13" s="311"/>
      <c r="D13" s="116">
        <v>79255009</v>
      </c>
      <c r="E13" s="293"/>
      <c r="F13" s="116">
        <v>69507025</v>
      </c>
      <c r="G13" s="293"/>
      <c r="H13" s="117">
        <v>57635902</v>
      </c>
      <c r="I13" s="293"/>
      <c r="J13" s="117">
        <v>51789485</v>
      </c>
      <c r="L13" s="262"/>
      <c r="M13" s="262"/>
      <c r="N13" s="314"/>
      <c r="P13" s="263"/>
    </row>
    <row r="14" spans="1:198" s="308" customFormat="1" ht="19.8">
      <c r="A14" s="313" t="s">
        <v>62</v>
      </c>
      <c r="B14" s="310" t="s">
        <v>229</v>
      </c>
      <c r="C14" s="311"/>
      <c r="D14" s="116">
        <v>78070720</v>
      </c>
      <c r="E14" s="293"/>
      <c r="F14" s="116">
        <v>28188501</v>
      </c>
      <c r="G14" s="293"/>
      <c r="H14" s="268">
        <v>0</v>
      </c>
      <c r="I14" s="293"/>
      <c r="J14" s="203">
        <v>0</v>
      </c>
      <c r="L14" s="262"/>
      <c r="M14" s="262"/>
      <c r="N14" s="314"/>
      <c r="P14" s="263"/>
    </row>
    <row r="15" spans="1:198" s="308" customFormat="1" ht="19.8">
      <c r="A15" s="313" t="s">
        <v>117</v>
      </c>
      <c r="B15" s="310">
        <v>6</v>
      </c>
      <c r="C15" s="311"/>
      <c r="D15" s="116">
        <f>403931869+67740</f>
        <v>403999609</v>
      </c>
      <c r="E15" s="293"/>
      <c r="F15" s="116">
        <v>396578219</v>
      </c>
      <c r="G15" s="293"/>
      <c r="H15" s="117">
        <v>50740638</v>
      </c>
      <c r="I15" s="293"/>
      <c r="J15" s="117">
        <v>43185281</v>
      </c>
      <c r="K15" s="314"/>
      <c r="L15" s="262"/>
      <c r="M15" s="262"/>
      <c r="N15" s="314"/>
      <c r="O15" s="314"/>
      <c r="P15" s="263"/>
    </row>
    <row r="16" spans="1:198" s="308" customFormat="1" ht="19.8">
      <c r="A16" s="313" t="s">
        <v>98</v>
      </c>
      <c r="B16" s="310">
        <v>6</v>
      </c>
      <c r="C16" s="311"/>
      <c r="D16" s="116">
        <v>584681174</v>
      </c>
      <c r="E16" s="315"/>
      <c r="F16" s="116">
        <v>411026554</v>
      </c>
      <c r="G16" s="293"/>
      <c r="H16" s="268">
        <v>0</v>
      </c>
      <c r="I16" s="293"/>
      <c r="J16" s="203">
        <v>0</v>
      </c>
      <c r="K16" s="314"/>
      <c r="L16" s="262"/>
      <c r="M16" s="358"/>
      <c r="N16" s="314"/>
      <c r="P16" s="263"/>
    </row>
    <row r="17" spans="1:17" s="308" customFormat="1" ht="19.8">
      <c r="A17" s="313" t="s">
        <v>99</v>
      </c>
      <c r="B17" s="310">
        <v>6</v>
      </c>
      <c r="C17" s="311"/>
      <c r="D17" s="116">
        <v>28517263</v>
      </c>
      <c r="E17" s="315"/>
      <c r="F17" s="116">
        <v>18431537</v>
      </c>
      <c r="G17" s="293"/>
      <c r="H17" s="268">
        <v>0</v>
      </c>
      <c r="I17" s="293"/>
      <c r="J17" s="203">
        <v>0</v>
      </c>
      <c r="K17" s="314"/>
      <c r="L17" s="262"/>
      <c r="M17" s="262"/>
      <c r="N17" s="314"/>
      <c r="P17" s="263"/>
    </row>
    <row r="18" spans="1:17" s="308" customFormat="1" ht="19.8">
      <c r="A18" s="313" t="s">
        <v>120</v>
      </c>
      <c r="B18" s="310">
        <v>27.3</v>
      </c>
      <c r="C18" s="311"/>
      <c r="D18" s="203">
        <v>0</v>
      </c>
      <c r="E18" s="315"/>
      <c r="F18" s="203">
        <v>0</v>
      </c>
      <c r="G18" s="293"/>
      <c r="H18" s="117">
        <v>401700000</v>
      </c>
      <c r="I18" s="293"/>
      <c r="J18" s="117">
        <v>591500000</v>
      </c>
      <c r="L18" s="262"/>
      <c r="M18" s="262"/>
      <c r="N18" s="314"/>
      <c r="P18" s="263"/>
    </row>
    <row r="19" spans="1:17" s="308" customFormat="1" ht="19.8">
      <c r="A19" s="313" t="s">
        <v>32</v>
      </c>
      <c r="B19" s="310">
        <v>9</v>
      </c>
      <c r="C19" s="311"/>
      <c r="D19" s="116">
        <v>64292097</v>
      </c>
      <c r="E19" s="293"/>
      <c r="F19" s="116">
        <v>28416223</v>
      </c>
      <c r="G19" s="293"/>
      <c r="H19" s="203">
        <v>0</v>
      </c>
      <c r="I19" s="316"/>
      <c r="J19" s="203">
        <v>0</v>
      </c>
      <c r="L19" s="262"/>
      <c r="M19" s="262"/>
      <c r="N19" s="314"/>
      <c r="P19" s="263"/>
    </row>
    <row r="20" spans="1:17" s="308" customFormat="1" ht="19.8">
      <c r="A20" s="313" t="s">
        <v>111</v>
      </c>
      <c r="B20" s="310"/>
      <c r="C20" s="311"/>
      <c r="D20" s="116">
        <v>70314828</v>
      </c>
      <c r="E20" s="293"/>
      <c r="F20" s="116">
        <v>85756232</v>
      </c>
      <c r="G20" s="293"/>
      <c r="H20" s="117">
        <v>547079</v>
      </c>
      <c r="I20" s="293"/>
      <c r="J20" s="203">
        <v>0</v>
      </c>
      <c r="K20" s="116"/>
      <c r="L20" s="262"/>
      <c r="M20" s="262"/>
      <c r="N20" s="314"/>
      <c r="P20" s="263"/>
    </row>
    <row r="21" spans="1:17" s="308" customFormat="1" ht="19.8">
      <c r="A21" s="313" t="s">
        <v>119</v>
      </c>
      <c r="B21" s="310">
        <v>7</v>
      </c>
      <c r="C21" s="311"/>
      <c r="D21" s="116">
        <v>15685304</v>
      </c>
      <c r="E21" s="293"/>
      <c r="F21" s="116">
        <v>7573094</v>
      </c>
      <c r="G21" s="293"/>
      <c r="H21" s="110">
        <v>8100000</v>
      </c>
      <c r="I21" s="293"/>
      <c r="J21" s="203">
        <v>0</v>
      </c>
      <c r="L21" s="262"/>
      <c r="M21" s="262"/>
      <c r="N21" s="314"/>
      <c r="P21" s="263"/>
    </row>
    <row r="22" spans="1:17" s="308" customFormat="1" ht="19.8">
      <c r="A22" s="317" t="s">
        <v>121</v>
      </c>
      <c r="B22" s="310"/>
      <c r="C22" s="311"/>
      <c r="D22" s="119">
        <v>26410147</v>
      </c>
      <c r="E22" s="293"/>
      <c r="F22" s="119">
        <v>27773981</v>
      </c>
      <c r="G22" s="293"/>
      <c r="H22" s="203">
        <v>0</v>
      </c>
      <c r="I22" s="293"/>
      <c r="J22" s="203">
        <v>0</v>
      </c>
      <c r="L22" s="262"/>
      <c r="M22" s="262"/>
      <c r="N22" s="314"/>
      <c r="P22" s="263"/>
    </row>
    <row r="23" spans="1:17" s="308" customFormat="1" ht="19.8">
      <c r="A23" s="317" t="s">
        <v>24</v>
      </c>
      <c r="B23" s="310"/>
      <c r="C23" s="318"/>
      <c r="D23" s="120">
        <v>3765186</v>
      </c>
      <c r="E23" s="318"/>
      <c r="F23" s="120">
        <v>3765186</v>
      </c>
      <c r="G23" s="318"/>
      <c r="H23" s="120">
        <v>2763139</v>
      </c>
      <c r="I23" s="318"/>
      <c r="J23" s="120">
        <v>2763139</v>
      </c>
      <c r="L23" s="262"/>
      <c r="M23" s="262"/>
      <c r="N23" s="314"/>
      <c r="P23" s="263"/>
    </row>
    <row r="24" spans="1:17" s="308" customFormat="1" ht="20.399999999999999">
      <c r="A24" s="319" t="s">
        <v>2</v>
      </c>
      <c r="B24" s="310"/>
      <c r="C24" s="311"/>
      <c r="D24" s="120">
        <f>SUM(D13:D23)</f>
        <v>1354991337</v>
      </c>
      <c r="E24" s="315"/>
      <c r="F24" s="120">
        <f>SUM(F13:F23)</f>
        <v>1077016552</v>
      </c>
      <c r="G24" s="315"/>
      <c r="H24" s="120">
        <f>SUM(H13:H23)</f>
        <v>521486758</v>
      </c>
      <c r="I24" s="315"/>
      <c r="J24" s="120">
        <f>SUM(J13:J23)</f>
        <v>689237905</v>
      </c>
      <c r="L24" s="262"/>
      <c r="M24" s="262"/>
      <c r="N24" s="314"/>
      <c r="P24" s="263"/>
      <c r="Q24" s="320"/>
    </row>
    <row r="25" spans="1:17" s="308" customFormat="1" ht="6" customHeight="1">
      <c r="A25" s="309"/>
      <c r="B25" s="310"/>
      <c r="C25" s="311"/>
      <c r="D25" s="119"/>
      <c r="E25" s="121"/>
      <c r="F25" s="119"/>
      <c r="G25" s="121"/>
      <c r="H25" s="121"/>
      <c r="I25" s="121"/>
      <c r="J25" s="121"/>
      <c r="L25" s="262"/>
      <c r="M25" s="262"/>
      <c r="N25" s="314"/>
    </row>
    <row r="26" spans="1:17" s="308" customFormat="1" ht="20.399999999999999">
      <c r="A26" s="309" t="s">
        <v>3</v>
      </c>
      <c r="B26" s="310"/>
      <c r="C26" s="311"/>
      <c r="D26" s="116"/>
      <c r="E26" s="315"/>
      <c r="F26" s="116"/>
      <c r="G26" s="315"/>
      <c r="H26" s="117"/>
      <c r="I26" s="315"/>
      <c r="J26" s="117"/>
      <c r="L26" s="262"/>
      <c r="M26" s="262"/>
      <c r="N26" s="314"/>
    </row>
    <row r="27" spans="1:17" s="308" customFormat="1" ht="19.8">
      <c r="A27" s="313" t="s">
        <v>62</v>
      </c>
      <c r="B27" s="310" t="s">
        <v>229</v>
      </c>
      <c r="C27" s="311"/>
      <c r="D27" s="116">
        <v>37014559</v>
      </c>
      <c r="E27" s="293"/>
      <c r="F27" s="116">
        <v>100092042</v>
      </c>
      <c r="G27" s="293"/>
      <c r="H27" s="203">
        <v>0</v>
      </c>
      <c r="I27" s="293"/>
      <c r="J27" s="203">
        <v>0</v>
      </c>
      <c r="L27" s="262"/>
      <c r="M27" s="262"/>
      <c r="N27" s="314"/>
      <c r="P27" s="263"/>
      <c r="Q27" s="320"/>
    </row>
    <row r="28" spans="1:17" s="308" customFormat="1" ht="19.8">
      <c r="A28" s="313" t="s">
        <v>147</v>
      </c>
      <c r="B28" s="310">
        <v>10</v>
      </c>
      <c r="C28" s="311"/>
      <c r="D28" s="203">
        <v>0</v>
      </c>
      <c r="E28" s="293"/>
      <c r="F28" s="203">
        <v>0</v>
      </c>
      <c r="G28" s="293"/>
      <c r="H28" s="203">
        <v>0</v>
      </c>
      <c r="I28" s="293"/>
      <c r="J28" s="203">
        <v>0</v>
      </c>
      <c r="L28" s="262"/>
      <c r="M28" s="262"/>
      <c r="N28" s="314"/>
      <c r="P28" s="263"/>
      <c r="Q28" s="320"/>
    </row>
    <row r="29" spans="1:17" s="308" customFormat="1" ht="19.8">
      <c r="A29" s="313" t="s">
        <v>64</v>
      </c>
      <c r="B29" s="310">
        <v>12</v>
      </c>
      <c r="C29" s="311"/>
      <c r="D29" s="203">
        <v>0</v>
      </c>
      <c r="E29" s="293"/>
      <c r="F29" s="203">
        <v>0</v>
      </c>
      <c r="G29" s="293"/>
      <c r="H29" s="117">
        <v>884190562</v>
      </c>
      <c r="I29" s="293"/>
      <c r="J29" s="117">
        <v>687454161</v>
      </c>
      <c r="L29" s="262"/>
      <c r="M29" s="262"/>
      <c r="N29" s="314"/>
      <c r="P29" s="263"/>
      <c r="Q29" s="320"/>
    </row>
    <row r="30" spans="1:17" s="308" customFormat="1" ht="19.8">
      <c r="A30" s="313" t="s">
        <v>63</v>
      </c>
      <c r="B30" s="310">
        <v>13</v>
      </c>
      <c r="C30" s="311"/>
      <c r="D30" s="116">
        <v>162750000</v>
      </c>
      <c r="E30" s="293"/>
      <c r="F30" s="116">
        <v>207479696</v>
      </c>
      <c r="G30" s="293"/>
      <c r="H30" s="117">
        <v>162750000</v>
      </c>
      <c r="I30" s="293"/>
      <c r="J30" s="117">
        <v>269308246</v>
      </c>
      <c r="L30" s="262"/>
      <c r="M30" s="262"/>
      <c r="N30" s="314"/>
      <c r="P30" s="263"/>
      <c r="Q30" s="320"/>
    </row>
    <row r="31" spans="1:17" s="308" customFormat="1" ht="19.8">
      <c r="A31" s="313" t="s">
        <v>153</v>
      </c>
      <c r="B31" s="310">
        <v>27.3</v>
      </c>
      <c r="C31" s="311"/>
      <c r="D31" s="203">
        <v>0</v>
      </c>
      <c r="E31" s="293"/>
      <c r="F31" s="203">
        <v>0</v>
      </c>
      <c r="G31" s="293"/>
      <c r="H31" s="203">
        <v>0</v>
      </c>
      <c r="I31" s="293"/>
      <c r="J31" s="203">
        <v>0</v>
      </c>
      <c r="K31" s="116"/>
      <c r="L31" s="262"/>
      <c r="M31" s="262"/>
      <c r="N31" s="314"/>
      <c r="P31" s="263"/>
      <c r="Q31" s="320"/>
    </row>
    <row r="32" spans="1:17" s="308" customFormat="1" ht="19.8">
      <c r="A32" s="313" t="s">
        <v>65</v>
      </c>
      <c r="B32" s="310">
        <v>17</v>
      </c>
      <c r="C32" s="311"/>
      <c r="D32" s="116">
        <v>325707563</v>
      </c>
      <c r="E32" s="122"/>
      <c r="F32" s="116">
        <v>321529000</v>
      </c>
      <c r="G32" s="122"/>
      <c r="H32" s="117">
        <v>192000000</v>
      </c>
      <c r="I32" s="122"/>
      <c r="J32" s="117">
        <v>192000000</v>
      </c>
      <c r="L32" s="262"/>
      <c r="M32" s="262"/>
      <c r="N32" s="314"/>
      <c r="P32" s="263"/>
      <c r="Q32" s="320"/>
    </row>
    <row r="33" spans="1:17" s="308" customFormat="1" ht="19.8">
      <c r="A33" s="313" t="s">
        <v>66</v>
      </c>
      <c r="B33" s="310">
        <v>14</v>
      </c>
      <c r="C33" s="311"/>
      <c r="D33" s="116">
        <v>767633673</v>
      </c>
      <c r="E33" s="122"/>
      <c r="F33" s="116">
        <v>768205474</v>
      </c>
      <c r="G33" s="122"/>
      <c r="H33" s="117">
        <v>24564687</v>
      </c>
      <c r="I33" s="122"/>
      <c r="J33" s="117">
        <v>28922018</v>
      </c>
      <c r="K33" s="116"/>
      <c r="L33" s="262"/>
      <c r="M33" s="262"/>
      <c r="N33" s="314"/>
      <c r="P33" s="263"/>
      <c r="Q33" s="320"/>
    </row>
    <row r="34" spans="1:17" s="308" customFormat="1" ht="19.8">
      <c r="A34" s="313" t="s">
        <v>123</v>
      </c>
      <c r="B34" s="310">
        <v>15</v>
      </c>
      <c r="C34" s="311"/>
      <c r="D34" s="117">
        <v>36966262</v>
      </c>
      <c r="E34" s="122"/>
      <c r="F34" s="117">
        <v>55518067</v>
      </c>
      <c r="G34" s="122"/>
      <c r="H34" s="117">
        <v>21091849</v>
      </c>
      <c r="I34" s="122"/>
      <c r="J34" s="117">
        <v>25072497</v>
      </c>
      <c r="L34" s="262"/>
      <c r="M34" s="262"/>
      <c r="N34" s="314"/>
      <c r="P34" s="263"/>
      <c r="Q34" s="320"/>
    </row>
    <row r="35" spans="1:17" s="308" customFormat="1" ht="19.8">
      <c r="A35" s="313" t="s">
        <v>124</v>
      </c>
      <c r="B35" s="310"/>
      <c r="C35" s="311"/>
      <c r="D35" s="204">
        <v>41237896</v>
      </c>
      <c r="E35" s="122"/>
      <c r="F35" s="204">
        <v>41237896</v>
      </c>
      <c r="G35" s="122"/>
      <c r="H35" s="203">
        <v>0</v>
      </c>
      <c r="I35" s="122"/>
      <c r="J35" s="203">
        <v>0</v>
      </c>
      <c r="L35" s="262"/>
      <c r="M35" s="262"/>
      <c r="N35" s="314"/>
      <c r="P35" s="263"/>
      <c r="Q35" s="320"/>
    </row>
    <row r="36" spans="1:17" s="308" customFormat="1" ht="19.8">
      <c r="A36" s="313" t="s">
        <v>100</v>
      </c>
      <c r="B36" s="310"/>
      <c r="C36" s="311"/>
      <c r="D36" s="116">
        <v>32703750</v>
      </c>
      <c r="E36" s="122"/>
      <c r="F36" s="116">
        <v>33945129</v>
      </c>
      <c r="G36" s="122"/>
      <c r="H36" s="117">
        <v>154342</v>
      </c>
      <c r="I36" s="122"/>
      <c r="J36" s="117">
        <v>230133</v>
      </c>
      <c r="L36" s="262"/>
      <c r="M36" s="262"/>
      <c r="N36" s="314"/>
      <c r="P36" s="263"/>
      <c r="Q36" s="320"/>
    </row>
    <row r="37" spans="1:17" s="308" customFormat="1" ht="19.8">
      <c r="A37" s="313" t="s">
        <v>111</v>
      </c>
      <c r="B37" s="310"/>
      <c r="C37" s="311"/>
      <c r="D37" s="116">
        <v>2093339</v>
      </c>
      <c r="E37" s="122"/>
      <c r="F37" s="116">
        <v>2093339</v>
      </c>
      <c r="G37" s="122"/>
      <c r="H37" s="203">
        <v>0</v>
      </c>
      <c r="I37" s="122"/>
      <c r="J37" s="203">
        <v>0</v>
      </c>
      <c r="L37" s="262"/>
      <c r="M37" s="262"/>
      <c r="N37" s="314"/>
      <c r="P37" s="263"/>
      <c r="Q37" s="320"/>
    </row>
    <row r="38" spans="1:17" s="308" customFormat="1" ht="19.8">
      <c r="A38" s="313" t="s">
        <v>82</v>
      </c>
      <c r="B38" s="310"/>
      <c r="C38" s="311"/>
      <c r="D38" s="116">
        <v>10958792</v>
      </c>
      <c r="E38" s="293"/>
      <c r="F38" s="116">
        <v>9545617</v>
      </c>
      <c r="G38" s="293"/>
      <c r="H38" s="110">
        <v>245849</v>
      </c>
      <c r="I38" s="293"/>
      <c r="J38" s="110">
        <v>236086</v>
      </c>
      <c r="L38" s="262"/>
      <c r="M38" s="262"/>
      <c r="N38" s="314"/>
      <c r="P38" s="263"/>
      <c r="Q38" s="320"/>
    </row>
    <row r="39" spans="1:17" s="308" customFormat="1" ht="19.8">
      <c r="A39" s="313" t="s">
        <v>228</v>
      </c>
      <c r="B39" s="310"/>
      <c r="C39" s="311"/>
      <c r="D39" s="116">
        <v>31953659</v>
      </c>
      <c r="E39" s="122"/>
      <c r="F39" s="116">
        <v>25003882</v>
      </c>
      <c r="G39" s="122"/>
      <c r="H39" s="117">
        <v>2016854</v>
      </c>
      <c r="I39" s="122"/>
      <c r="J39" s="117">
        <v>4376608</v>
      </c>
      <c r="K39" s="321"/>
      <c r="L39" s="262"/>
      <c r="M39" s="262"/>
      <c r="N39" s="314"/>
      <c r="O39" s="314"/>
      <c r="P39" s="263"/>
      <c r="Q39" s="320"/>
    </row>
    <row r="40" spans="1:17" s="308" customFormat="1" ht="19.8">
      <c r="A40" s="313" t="s">
        <v>184</v>
      </c>
      <c r="B40" s="310">
        <v>16</v>
      </c>
      <c r="C40" s="311"/>
      <c r="D40" s="116">
        <v>6006581</v>
      </c>
      <c r="E40" s="122"/>
      <c r="F40" s="116">
        <v>6426488</v>
      </c>
      <c r="G40" s="203"/>
      <c r="H40" s="203">
        <v>0</v>
      </c>
      <c r="I40" s="203"/>
      <c r="J40" s="203">
        <v>0</v>
      </c>
      <c r="K40" s="321"/>
      <c r="L40" s="262"/>
      <c r="M40" s="262"/>
      <c r="N40" s="314"/>
      <c r="P40" s="263"/>
      <c r="Q40" s="320"/>
    </row>
    <row r="41" spans="1:17" s="308" customFormat="1" ht="19.8">
      <c r="A41" s="313" t="s">
        <v>122</v>
      </c>
      <c r="B41" s="310">
        <v>11</v>
      </c>
      <c r="C41" s="311"/>
      <c r="D41" s="116">
        <v>57852292</v>
      </c>
      <c r="E41" s="122"/>
      <c r="F41" s="116">
        <v>81602292</v>
      </c>
      <c r="G41" s="122"/>
      <c r="H41" s="118">
        <v>57852292</v>
      </c>
      <c r="I41" s="122"/>
      <c r="J41" s="118">
        <v>73602292</v>
      </c>
      <c r="L41" s="262"/>
      <c r="M41" s="262"/>
      <c r="N41" s="314"/>
      <c r="P41" s="263"/>
      <c r="Q41" s="320"/>
    </row>
    <row r="42" spans="1:17" s="308" customFormat="1" ht="19.8">
      <c r="A42" s="313" t="s">
        <v>27</v>
      </c>
      <c r="B42" s="310"/>
      <c r="C42" s="311"/>
      <c r="D42" s="120">
        <v>5335912</v>
      </c>
      <c r="E42" s="123"/>
      <c r="F42" s="120">
        <v>1570400</v>
      </c>
      <c r="G42" s="123"/>
      <c r="H42" s="267">
        <v>218000</v>
      </c>
      <c r="I42" s="123"/>
      <c r="J42" s="124">
        <v>218000</v>
      </c>
      <c r="K42" s="314"/>
      <c r="L42" s="262"/>
      <c r="M42" s="262"/>
      <c r="N42" s="314"/>
      <c r="P42" s="263"/>
      <c r="Q42" s="320"/>
    </row>
    <row r="43" spans="1:17" s="308" customFormat="1" ht="20.399999999999999">
      <c r="A43" s="319" t="s">
        <v>4</v>
      </c>
      <c r="B43" s="310"/>
      <c r="C43" s="311"/>
      <c r="D43" s="120">
        <f>SUM(D27:D42)</f>
        <v>1518214278</v>
      </c>
      <c r="E43" s="117"/>
      <c r="F43" s="120">
        <f>SUM(F27:F42)</f>
        <v>1654249322</v>
      </c>
      <c r="G43" s="117"/>
      <c r="H43" s="120">
        <f>SUM(H27:H42)</f>
        <v>1345084435</v>
      </c>
      <c r="I43" s="117"/>
      <c r="J43" s="120">
        <f>SUM(J27:J42)</f>
        <v>1281420041</v>
      </c>
      <c r="L43" s="262"/>
      <c r="M43" s="262"/>
      <c r="N43" s="314"/>
      <c r="P43" s="263"/>
      <c r="Q43" s="320"/>
    </row>
    <row r="44" spans="1:17" s="308" customFormat="1" ht="21" thickBot="1">
      <c r="A44" s="309" t="s">
        <v>5</v>
      </c>
      <c r="B44" s="310"/>
      <c r="C44" s="311"/>
      <c r="D44" s="125">
        <f>D43+D24</f>
        <v>2873205615</v>
      </c>
      <c r="E44" s="121"/>
      <c r="F44" s="125">
        <f>F43+F24</f>
        <v>2731265874</v>
      </c>
      <c r="G44" s="121"/>
      <c r="H44" s="125">
        <f>H43+H24</f>
        <v>1866571193</v>
      </c>
      <c r="I44" s="121"/>
      <c r="J44" s="125">
        <f>J43+J24</f>
        <v>1970657946</v>
      </c>
      <c r="L44" s="262"/>
      <c r="M44" s="262"/>
      <c r="N44" s="314"/>
      <c r="P44" s="263"/>
      <c r="Q44" s="320"/>
    </row>
    <row r="45" spans="1:17" s="308" customFormat="1" ht="19.8" thickTop="1">
      <c r="A45" s="322"/>
      <c r="B45" s="323"/>
      <c r="C45" s="324"/>
      <c r="D45" s="177"/>
      <c r="E45" s="178"/>
      <c r="F45" s="179"/>
      <c r="G45" s="178"/>
      <c r="H45" s="179"/>
      <c r="I45" s="178"/>
      <c r="J45" s="179"/>
      <c r="L45" s="262"/>
      <c r="M45" s="262"/>
      <c r="N45" s="314"/>
    </row>
    <row r="46" spans="1:17" s="308" customFormat="1">
      <c r="A46" s="322"/>
      <c r="B46" s="323"/>
      <c r="C46" s="324"/>
      <c r="D46" s="177"/>
      <c r="E46" s="178"/>
      <c r="F46" s="179"/>
      <c r="G46" s="178"/>
      <c r="H46" s="179"/>
      <c r="I46" s="178"/>
      <c r="J46" s="179"/>
      <c r="L46" s="262"/>
      <c r="M46" s="262"/>
      <c r="N46" s="314"/>
    </row>
    <row r="47" spans="1:17" s="308" customFormat="1" ht="19.8">
      <c r="A47" s="315" t="s">
        <v>67</v>
      </c>
      <c r="B47" s="323"/>
      <c r="C47" s="324"/>
      <c r="D47" s="177"/>
      <c r="E47" s="178"/>
      <c r="F47" s="179"/>
      <c r="G47" s="178"/>
      <c r="H47" s="179"/>
      <c r="I47" s="178"/>
      <c r="J47" s="179"/>
      <c r="L47" s="262"/>
      <c r="M47" s="262"/>
      <c r="N47" s="314"/>
    </row>
    <row r="48" spans="1:17" s="308" customFormat="1" ht="23.4">
      <c r="A48" s="382" t="s">
        <v>48</v>
      </c>
      <c r="B48" s="382"/>
      <c r="C48" s="382"/>
      <c r="D48" s="382"/>
      <c r="E48" s="382"/>
      <c r="F48" s="382"/>
      <c r="G48" s="382"/>
      <c r="H48" s="382"/>
      <c r="I48" s="382"/>
      <c r="J48" s="382"/>
      <c r="L48" s="262"/>
      <c r="M48" s="262"/>
      <c r="N48" s="314"/>
    </row>
    <row r="49" spans="1:198" s="325" customFormat="1" ht="23.4">
      <c r="A49" s="386" t="s">
        <v>256</v>
      </c>
      <c r="B49" s="386"/>
      <c r="C49" s="386"/>
      <c r="D49" s="386"/>
      <c r="E49" s="386"/>
      <c r="F49" s="386"/>
      <c r="G49" s="386"/>
      <c r="H49" s="386"/>
      <c r="I49" s="386"/>
      <c r="J49" s="386"/>
      <c r="L49" s="262"/>
      <c r="M49" s="262"/>
      <c r="N49" s="314"/>
    </row>
    <row r="50" spans="1:198" s="294" customFormat="1" ht="23.4">
      <c r="A50" s="383" t="s">
        <v>230</v>
      </c>
      <c r="B50" s="383"/>
      <c r="C50" s="383"/>
      <c r="D50" s="383"/>
      <c r="E50" s="383"/>
      <c r="F50" s="383"/>
      <c r="G50" s="383"/>
      <c r="H50" s="383"/>
      <c r="I50" s="383"/>
      <c r="J50" s="383"/>
      <c r="L50" s="262"/>
      <c r="M50" s="262"/>
      <c r="N50" s="314"/>
    </row>
    <row r="51" spans="1:198" s="326" customFormat="1" ht="20.399999999999999">
      <c r="A51" s="384" t="s">
        <v>45</v>
      </c>
      <c r="B51" s="384"/>
      <c r="C51" s="384"/>
      <c r="D51" s="384"/>
      <c r="E51" s="384"/>
      <c r="F51" s="384"/>
      <c r="G51" s="384"/>
      <c r="H51" s="384"/>
      <c r="I51" s="384"/>
      <c r="J51" s="384"/>
      <c r="L51" s="262"/>
      <c r="M51" s="262"/>
    </row>
    <row r="52" spans="1:198" ht="7.95" customHeight="1">
      <c r="A52" s="7"/>
      <c r="B52" s="7"/>
      <c r="C52" s="10"/>
      <c r="D52" s="7"/>
      <c r="E52" s="11"/>
      <c r="F52" s="7"/>
      <c r="G52" s="7"/>
      <c r="H52" s="7"/>
      <c r="I52" s="7"/>
      <c r="J52" s="7"/>
      <c r="K52" s="296"/>
      <c r="L52" s="262"/>
      <c r="M52" s="262"/>
      <c r="N52" s="314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C52" s="296"/>
      <c r="AD52" s="296"/>
      <c r="AE52" s="296"/>
      <c r="AF52" s="296"/>
      <c r="AG52" s="296"/>
      <c r="AH52" s="296"/>
      <c r="AI52" s="296"/>
      <c r="AJ52" s="296"/>
      <c r="AK52" s="296"/>
      <c r="AL52" s="296"/>
      <c r="AM52" s="296"/>
      <c r="AN52" s="296"/>
      <c r="AO52" s="296"/>
      <c r="AP52" s="296"/>
      <c r="AQ52" s="296"/>
      <c r="AR52" s="296"/>
      <c r="AS52" s="296"/>
      <c r="AT52" s="296"/>
      <c r="AU52" s="296"/>
      <c r="AV52" s="296"/>
      <c r="AW52" s="296"/>
      <c r="AX52" s="296"/>
      <c r="AY52" s="296"/>
      <c r="AZ52" s="296"/>
      <c r="BA52" s="296"/>
      <c r="BB52" s="296"/>
      <c r="BC52" s="296"/>
      <c r="BD52" s="296"/>
      <c r="BE52" s="296"/>
      <c r="BF52" s="296"/>
      <c r="BG52" s="296"/>
      <c r="BH52" s="296"/>
      <c r="BI52" s="296"/>
      <c r="BJ52" s="296"/>
      <c r="BK52" s="296"/>
      <c r="BL52" s="296"/>
      <c r="BM52" s="296"/>
      <c r="BN52" s="296"/>
      <c r="BO52" s="296"/>
      <c r="BP52" s="296"/>
      <c r="BQ52" s="296"/>
      <c r="BR52" s="296"/>
      <c r="BS52" s="296"/>
      <c r="BT52" s="296"/>
      <c r="BU52" s="296"/>
      <c r="BV52" s="296"/>
      <c r="BW52" s="296"/>
      <c r="BX52" s="296"/>
      <c r="BY52" s="296"/>
      <c r="BZ52" s="296"/>
      <c r="CA52" s="296"/>
      <c r="CB52" s="296"/>
      <c r="CC52" s="296"/>
      <c r="CD52" s="296"/>
      <c r="CE52" s="296"/>
      <c r="CF52" s="296"/>
      <c r="CG52" s="296"/>
      <c r="CH52" s="296"/>
      <c r="CI52" s="296"/>
      <c r="CJ52" s="296"/>
      <c r="CK52" s="296"/>
      <c r="CL52" s="296"/>
      <c r="CM52" s="296"/>
      <c r="CN52" s="296"/>
      <c r="CO52" s="296"/>
      <c r="CP52" s="296"/>
      <c r="CQ52" s="296"/>
      <c r="CR52" s="296"/>
      <c r="CS52" s="296"/>
      <c r="CT52" s="296"/>
      <c r="CU52" s="296"/>
      <c r="CV52" s="296"/>
      <c r="CW52" s="296"/>
      <c r="CX52" s="296"/>
      <c r="CY52" s="296"/>
      <c r="CZ52" s="296"/>
      <c r="DA52" s="296"/>
      <c r="DB52" s="296"/>
      <c r="DC52" s="296"/>
      <c r="DD52" s="296"/>
      <c r="DE52" s="296"/>
      <c r="DF52" s="296"/>
      <c r="DG52" s="296"/>
      <c r="DH52" s="296"/>
      <c r="DI52" s="296"/>
      <c r="DJ52" s="296"/>
      <c r="DK52" s="296"/>
      <c r="DL52" s="296"/>
      <c r="DM52" s="296"/>
      <c r="DN52" s="296"/>
      <c r="DO52" s="296"/>
      <c r="DP52" s="296"/>
      <c r="DQ52" s="296"/>
      <c r="DR52" s="296"/>
      <c r="DS52" s="296"/>
      <c r="DT52" s="296"/>
      <c r="DU52" s="296"/>
      <c r="DV52" s="296"/>
      <c r="DW52" s="296"/>
      <c r="DX52" s="296"/>
      <c r="DY52" s="296"/>
      <c r="DZ52" s="296"/>
      <c r="EA52" s="296"/>
      <c r="EB52" s="296"/>
      <c r="EC52" s="296"/>
      <c r="ED52" s="296"/>
      <c r="EE52" s="296"/>
      <c r="EF52" s="296"/>
      <c r="EG52" s="296"/>
      <c r="EH52" s="296"/>
      <c r="EI52" s="296"/>
      <c r="EJ52" s="296"/>
      <c r="EK52" s="296"/>
      <c r="EL52" s="296"/>
      <c r="EM52" s="296"/>
      <c r="EN52" s="296"/>
      <c r="EO52" s="296"/>
      <c r="EP52" s="296"/>
      <c r="EQ52" s="296"/>
      <c r="ER52" s="296"/>
      <c r="ES52" s="296"/>
      <c r="ET52" s="296"/>
      <c r="EU52" s="296"/>
      <c r="EV52" s="296"/>
      <c r="EW52" s="296"/>
      <c r="EX52" s="296"/>
      <c r="EY52" s="296"/>
      <c r="EZ52" s="296"/>
      <c r="FA52" s="296"/>
      <c r="FB52" s="296"/>
      <c r="FC52" s="296"/>
      <c r="FD52" s="296"/>
      <c r="FE52" s="296"/>
      <c r="FF52" s="296"/>
      <c r="FG52" s="296"/>
      <c r="FH52" s="296"/>
      <c r="FI52" s="296"/>
      <c r="FJ52" s="296"/>
      <c r="FK52" s="296"/>
      <c r="FL52" s="296"/>
      <c r="FM52" s="296"/>
      <c r="FN52" s="296"/>
      <c r="FO52" s="296"/>
      <c r="FP52" s="296"/>
      <c r="FQ52" s="296"/>
      <c r="FR52" s="296"/>
      <c r="FS52" s="296"/>
      <c r="FT52" s="296"/>
      <c r="FU52" s="296"/>
      <c r="FV52" s="296"/>
      <c r="FW52" s="296"/>
      <c r="FX52" s="296"/>
      <c r="FY52" s="296"/>
      <c r="FZ52" s="296"/>
      <c r="GA52" s="296"/>
      <c r="GB52" s="296"/>
      <c r="GC52" s="296"/>
      <c r="GD52" s="296"/>
      <c r="GE52" s="296"/>
      <c r="GF52" s="296"/>
      <c r="GG52" s="296"/>
      <c r="GH52" s="296"/>
      <c r="GI52" s="296"/>
      <c r="GJ52" s="296"/>
      <c r="GK52" s="296"/>
      <c r="GL52" s="296"/>
      <c r="GM52" s="296"/>
      <c r="GN52" s="296"/>
      <c r="GO52" s="296"/>
      <c r="GP52" s="296"/>
    </row>
    <row r="53" spans="1:198" ht="20.399999999999999">
      <c r="A53" s="298"/>
      <c r="B53" s="12" t="s">
        <v>0</v>
      </c>
      <c r="C53" s="7"/>
      <c r="D53" s="381" t="s">
        <v>15</v>
      </c>
      <c r="E53" s="381"/>
      <c r="F53" s="381"/>
      <c r="G53" s="381"/>
      <c r="H53" s="381" t="s">
        <v>26</v>
      </c>
      <c r="I53" s="381"/>
      <c r="J53" s="381"/>
      <c r="K53" s="296"/>
      <c r="L53" s="262"/>
      <c r="M53" s="262"/>
      <c r="N53" s="314"/>
      <c r="O53" s="296"/>
      <c r="P53" s="296"/>
      <c r="Q53" s="296"/>
      <c r="R53" s="296"/>
      <c r="S53" s="296"/>
      <c r="T53" s="296"/>
      <c r="U53" s="296"/>
      <c r="V53" s="296"/>
      <c r="W53" s="296"/>
      <c r="X53" s="296"/>
      <c r="Y53" s="296"/>
      <c r="Z53" s="296"/>
      <c r="AA53" s="296"/>
      <c r="AB53" s="296"/>
      <c r="AC53" s="296"/>
      <c r="AD53" s="296"/>
      <c r="AE53" s="296"/>
      <c r="AF53" s="296"/>
      <c r="AG53" s="296"/>
      <c r="AH53" s="296"/>
      <c r="AI53" s="296"/>
      <c r="AJ53" s="296"/>
      <c r="AK53" s="296"/>
      <c r="AL53" s="296"/>
      <c r="AM53" s="296"/>
      <c r="AN53" s="296"/>
      <c r="AO53" s="296"/>
      <c r="AP53" s="296"/>
      <c r="AQ53" s="296"/>
      <c r="AR53" s="296"/>
      <c r="AS53" s="296"/>
      <c r="AT53" s="296"/>
      <c r="AU53" s="296"/>
      <c r="AV53" s="296"/>
      <c r="AW53" s="296"/>
      <c r="AX53" s="296"/>
      <c r="AY53" s="296"/>
      <c r="AZ53" s="296"/>
      <c r="BA53" s="296"/>
      <c r="BB53" s="296"/>
      <c r="BC53" s="296"/>
      <c r="BD53" s="296"/>
      <c r="BE53" s="296"/>
      <c r="BF53" s="296"/>
      <c r="BG53" s="296"/>
      <c r="BH53" s="296"/>
      <c r="BI53" s="296"/>
      <c r="BJ53" s="296"/>
      <c r="BK53" s="296"/>
      <c r="BL53" s="296"/>
      <c r="BM53" s="296"/>
      <c r="BN53" s="296"/>
      <c r="BO53" s="296"/>
      <c r="BP53" s="296"/>
      <c r="BQ53" s="296"/>
      <c r="BR53" s="296"/>
      <c r="BS53" s="296"/>
      <c r="BT53" s="296"/>
      <c r="BU53" s="296"/>
      <c r="BV53" s="296"/>
      <c r="BW53" s="296"/>
      <c r="BX53" s="296"/>
      <c r="BY53" s="296"/>
      <c r="BZ53" s="296"/>
      <c r="CA53" s="296"/>
      <c r="CB53" s="296"/>
      <c r="CC53" s="296"/>
      <c r="CD53" s="296"/>
      <c r="CE53" s="296"/>
      <c r="CF53" s="296"/>
      <c r="CG53" s="296"/>
      <c r="CH53" s="296"/>
      <c r="CI53" s="296"/>
      <c r="CJ53" s="296"/>
      <c r="CK53" s="296"/>
      <c r="CL53" s="296"/>
      <c r="CM53" s="296"/>
      <c r="CN53" s="296"/>
      <c r="CO53" s="296"/>
      <c r="CP53" s="296"/>
      <c r="CQ53" s="296"/>
      <c r="CR53" s="296"/>
      <c r="CS53" s="296"/>
      <c r="CT53" s="296"/>
      <c r="CU53" s="296"/>
      <c r="CV53" s="296"/>
      <c r="CW53" s="296"/>
      <c r="CX53" s="296"/>
      <c r="CY53" s="296"/>
      <c r="CZ53" s="296"/>
      <c r="DA53" s="296"/>
      <c r="DB53" s="296"/>
      <c r="DC53" s="296"/>
      <c r="DD53" s="296"/>
      <c r="DE53" s="296"/>
      <c r="DF53" s="296"/>
      <c r="DG53" s="296"/>
      <c r="DH53" s="296"/>
      <c r="DI53" s="296"/>
      <c r="DJ53" s="296"/>
      <c r="DK53" s="296"/>
      <c r="DL53" s="296"/>
      <c r="DM53" s="296"/>
      <c r="DN53" s="296"/>
      <c r="DO53" s="296"/>
      <c r="DP53" s="296"/>
      <c r="DQ53" s="296"/>
      <c r="DR53" s="296"/>
      <c r="DS53" s="296"/>
      <c r="DT53" s="296"/>
      <c r="DU53" s="296"/>
      <c r="DV53" s="296"/>
      <c r="DW53" s="296"/>
      <c r="DX53" s="296"/>
      <c r="DY53" s="296"/>
      <c r="DZ53" s="296"/>
      <c r="EA53" s="296"/>
      <c r="EB53" s="296"/>
      <c r="EC53" s="296"/>
      <c r="ED53" s="296"/>
      <c r="EE53" s="296"/>
      <c r="EF53" s="296"/>
      <c r="EG53" s="296"/>
      <c r="EH53" s="296"/>
      <c r="EI53" s="296"/>
      <c r="EJ53" s="296"/>
      <c r="EK53" s="296"/>
      <c r="EL53" s="296"/>
      <c r="EM53" s="296"/>
      <c r="EN53" s="296"/>
      <c r="EO53" s="296"/>
      <c r="EP53" s="296"/>
      <c r="EQ53" s="296"/>
      <c r="ER53" s="296"/>
      <c r="ES53" s="296"/>
      <c r="ET53" s="296"/>
      <c r="EU53" s="296"/>
      <c r="EV53" s="296"/>
      <c r="EW53" s="296"/>
      <c r="EX53" s="296"/>
      <c r="EY53" s="296"/>
      <c r="EZ53" s="296"/>
      <c r="FA53" s="296"/>
      <c r="FB53" s="296"/>
      <c r="FC53" s="296"/>
      <c r="FD53" s="296"/>
      <c r="FE53" s="296"/>
      <c r="FF53" s="296"/>
      <c r="FG53" s="296"/>
      <c r="FH53" s="296"/>
      <c r="FI53" s="296"/>
      <c r="FJ53" s="296"/>
      <c r="FK53" s="296"/>
      <c r="FL53" s="296"/>
      <c r="FM53" s="296"/>
      <c r="FN53" s="296"/>
      <c r="FO53" s="296"/>
      <c r="FP53" s="296"/>
      <c r="FQ53" s="296"/>
      <c r="FR53" s="296"/>
      <c r="FS53" s="296"/>
      <c r="FT53" s="296"/>
      <c r="FU53" s="296"/>
      <c r="FV53" s="296"/>
      <c r="FW53" s="296"/>
      <c r="FX53" s="296"/>
      <c r="FY53" s="296"/>
      <c r="FZ53" s="296"/>
      <c r="GA53" s="296"/>
      <c r="GB53" s="296"/>
      <c r="GC53" s="296"/>
      <c r="GD53" s="296"/>
      <c r="GE53" s="296"/>
      <c r="GF53" s="296"/>
      <c r="GG53" s="296"/>
      <c r="GH53" s="296"/>
      <c r="GI53" s="296"/>
      <c r="GJ53" s="296"/>
      <c r="GK53" s="296"/>
      <c r="GL53" s="296"/>
      <c r="GM53" s="296"/>
      <c r="GN53" s="296"/>
      <c r="GO53" s="296"/>
      <c r="GP53" s="296"/>
    </row>
    <row r="54" spans="1:198" ht="20.399999999999999">
      <c r="A54" s="301"/>
      <c r="B54" s="302"/>
      <c r="C54" s="303"/>
      <c r="D54" s="362" t="s">
        <v>43</v>
      </c>
      <c r="E54" s="7"/>
      <c r="F54" s="362" t="s">
        <v>43</v>
      </c>
      <c r="G54" s="7"/>
      <c r="H54" s="362" t="s">
        <v>43</v>
      </c>
      <c r="I54" s="7"/>
      <c r="J54" s="362" t="s">
        <v>43</v>
      </c>
      <c r="L54" s="262"/>
      <c r="M54" s="262"/>
      <c r="N54" s="314"/>
    </row>
    <row r="55" spans="1:198" ht="20.399999999999999">
      <c r="A55" s="301"/>
      <c r="B55" s="302"/>
      <c r="C55" s="303"/>
      <c r="D55" s="362" t="s">
        <v>174</v>
      </c>
      <c r="E55" s="7"/>
      <c r="F55" s="362" t="s">
        <v>44</v>
      </c>
      <c r="G55" s="7"/>
      <c r="H55" s="362" t="s">
        <v>174</v>
      </c>
      <c r="I55" s="7"/>
      <c r="J55" s="362" t="s">
        <v>44</v>
      </c>
      <c r="L55" s="262"/>
      <c r="M55" s="262"/>
      <c r="N55" s="314"/>
    </row>
    <row r="56" spans="1:198" ht="20.399999999999999">
      <c r="A56" s="301"/>
      <c r="B56" s="302"/>
      <c r="C56" s="303"/>
      <c r="D56" s="361" t="s">
        <v>225</v>
      </c>
      <c r="E56" s="252"/>
      <c r="F56" s="361" t="s">
        <v>183</v>
      </c>
      <c r="G56" s="252"/>
      <c r="H56" s="361" t="s">
        <v>225</v>
      </c>
      <c r="I56" s="252"/>
      <c r="J56" s="361" t="s">
        <v>183</v>
      </c>
      <c r="L56" s="262"/>
      <c r="M56" s="262"/>
      <c r="N56" s="314"/>
    </row>
    <row r="57" spans="1:198" ht="20.399999999999999">
      <c r="A57" s="301"/>
      <c r="B57" s="302"/>
      <c r="C57" s="303"/>
      <c r="D57" s="361" t="s">
        <v>68</v>
      </c>
      <c r="E57" s="252"/>
      <c r="F57" s="361"/>
      <c r="G57" s="385" t="s">
        <v>68</v>
      </c>
      <c r="H57" s="385"/>
      <c r="I57" s="385"/>
      <c r="J57" s="361"/>
      <c r="L57" s="262"/>
      <c r="M57" s="262"/>
      <c r="N57" s="314"/>
    </row>
    <row r="58" spans="1:198" ht="20.399999999999999">
      <c r="A58" s="304" t="s">
        <v>41</v>
      </c>
      <c r="B58" s="305"/>
      <c r="C58" s="306"/>
      <c r="D58" s="112"/>
      <c r="E58" s="307"/>
      <c r="F58" s="113"/>
      <c r="G58" s="307"/>
      <c r="H58" s="113"/>
      <c r="I58" s="307"/>
      <c r="J58" s="113"/>
      <c r="L58" s="262"/>
      <c r="M58" s="262"/>
      <c r="N58" s="314"/>
    </row>
    <row r="59" spans="1:198" ht="20.399999999999999">
      <c r="A59" s="309" t="s">
        <v>6</v>
      </c>
      <c r="B59" s="310"/>
      <c r="C59" s="311"/>
      <c r="D59" s="114"/>
      <c r="E59" s="312"/>
      <c r="F59" s="115"/>
      <c r="G59" s="312"/>
      <c r="H59" s="115"/>
      <c r="I59" s="312"/>
      <c r="J59" s="115"/>
      <c r="L59" s="262"/>
      <c r="M59" s="262"/>
      <c r="N59" s="314"/>
    </row>
    <row r="60" spans="1:198" ht="19.8">
      <c r="A60" s="313" t="s">
        <v>72</v>
      </c>
      <c r="B60" s="310">
        <v>17.3</v>
      </c>
      <c r="C60" s="311"/>
      <c r="D60" s="128">
        <v>121711054</v>
      </c>
      <c r="E60" s="312"/>
      <c r="F60" s="128">
        <v>110309342</v>
      </c>
      <c r="G60" s="312"/>
      <c r="H60" s="203">
        <v>0</v>
      </c>
      <c r="I60" s="327"/>
      <c r="J60" s="203">
        <v>0</v>
      </c>
      <c r="L60" s="262"/>
      <c r="M60" s="262"/>
      <c r="N60" s="314"/>
      <c r="P60" s="263"/>
    </row>
    <row r="61" spans="1:198" ht="19.8">
      <c r="A61" s="313" t="s">
        <v>118</v>
      </c>
      <c r="B61" s="310">
        <v>18</v>
      </c>
      <c r="C61" s="311"/>
      <c r="D61" s="128">
        <v>446778652</v>
      </c>
      <c r="E61" s="328"/>
      <c r="F61" s="128">
        <v>267442686</v>
      </c>
      <c r="G61" s="129"/>
      <c r="H61" s="130">
        <v>22580185</v>
      </c>
      <c r="I61" s="328"/>
      <c r="J61" s="130">
        <v>15199861</v>
      </c>
      <c r="K61" s="266"/>
      <c r="L61" s="262"/>
      <c r="M61" s="262"/>
      <c r="N61" s="314"/>
      <c r="O61" s="329"/>
      <c r="P61" s="263"/>
    </row>
    <row r="62" spans="1:198" s="333" customFormat="1" ht="19.8">
      <c r="A62" s="330" t="s">
        <v>102</v>
      </c>
      <c r="B62" s="310">
        <v>8</v>
      </c>
      <c r="C62" s="331"/>
      <c r="D62" s="128">
        <v>96279026</v>
      </c>
      <c r="E62" s="332"/>
      <c r="F62" s="128">
        <v>124529320</v>
      </c>
      <c r="G62" s="131"/>
      <c r="H62" s="203">
        <v>0</v>
      </c>
      <c r="I62" s="328"/>
      <c r="J62" s="203">
        <v>0</v>
      </c>
      <c r="K62" s="128"/>
      <c r="L62" s="262"/>
      <c r="M62" s="262"/>
      <c r="N62" s="314"/>
      <c r="P62" s="264"/>
    </row>
    <row r="63" spans="1:198" s="333" customFormat="1" ht="19.8">
      <c r="A63" s="330" t="s">
        <v>101</v>
      </c>
      <c r="B63" s="310">
        <v>8</v>
      </c>
      <c r="C63" s="331"/>
      <c r="D63" s="128">
        <v>235431277</v>
      </c>
      <c r="E63" s="332"/>
      <c r="F63" s="128">
        <v>45585211</v>
      </c>
      <c r="G63" s="131"/>
      <c r="H63" s="203">
        <v>0</v>
      </c>
      <c r="I63" s="328"/>
      <c r="J63" s="203">
        <v>0</v>
      </c>
      <c r="L63" s="262"/>
      <c r="M63" s="262"/>
      <c r="N63" s="314"/>
      <c r="P63" s="264"/>
    </row>
    <row r="64" spans="1:198" ht="19.8">
      <c r="A64" s="313" t="s">
        <v>244</v>
      </c>
      <c r="B64" s="310"/>
      <c r="C64" s="311"/>
      <c r="D64" s="180"/>
      <c r="E64" s="327"/>
      <c r="F64" s="180"/>
      <c r="G64" s="327"/>
      <c r="H64" s="130"/>
      <c r="I64" s="327"/>
      <c r="J64" s="127"/>
      <c r="L64" s="262"/>
      <c r="M64" s="262"/>
      <c r="N64" s="314"/>
      <c r="P64" s="263"/>
    </row>
    <row r="65" spans="1:17" ht="19.8">
      <c r="A65" s="334" t="s">
        <v>243</v>
      </c>
      <c r="B65" s="310">
        <v>20</v>
      </c>
      <c r="C65" s="311"/>
      <c r="D65" s="180">
        <v>50328324</v>
      </c>
      <c r="E65" s="327"/>
      <c r="F65" s="128">
        <v>52992496</v>
      </c>
      <c r="G65" s="327"/>
      <c r="H65" s="203">
        <v>0</v>
      </c>
      <c r="I65" s="327"/>
      <c r="J65" s="203">
        <v>0</v>
      </c>
      <c r="K65" s="128"/>
      <c r="L65" s="262"/>
      <c r="M65" s="358"/>
      <c r="N65" s="314"/>
      <c r="P65" s="263"/>
    </row>
    <row r="66" spans="1:17" ht="19.8">
      <c r="A66" s="313" t="s">
        <v>242</v>
      </c>
      <c r="B66" s="310"/>
      <c r="C66" s="311"/>
      <c r="D66" s="180"/>
      <c r="E66" s="327"/>
      <c r="F66" s="180"/>
      <c r="G66" s="327"/>
      <c r="H66" s="130"/>
      <c r="I66" s="327"/>
      <c r="J66" s="203"/>
      <c r="L66" s="262"/>
      <c r="M66" s="262"/>
      <c r="N66" s="314"/>
    </row>
    <row r="67" spans="1:17" ht="19.8">
      <c r="A67" s="334" t="s">
        <v>243</v>
      </c>
      <c r="B67" s="310">
        <v>27.5</v>
      </c>
      <c r="C67" s="311"/>
      <c r="D67" s="128">
        <v>94592</v>
      </c>
      <c r="E67" s="327"/>
      <c r="F67" s="110">
        <v>276680</v>
      </c>
      <c r="G67" s="327"/>
      <c r="H67" s="203">
        <v>0</v>
      </c>
      <c r="I67" s="327"/>
      <c r="J67" s="203">
        <v>0</v>
      </c>
      <c r="L67" s="262"/>
      <c r="M67" s="358"/>
      <c r="N67" s="314"/>
    </row>
    <row r="68" spans="1:17" ht="19.8">
      <c r="A68" s="330" t="s">
        <v>125</v>
      </c>
      <c r="B68" s="310"/>
      <c r="C68" s="311"/>
      <c r="D68" s="127"/>
      <c r="E68" s="328"/>
      <c r="F68" s="127"/>
      <c r="G68" s="129"/>
      <c r="H68" s="130"/>
      <c r="I68" s="328"/>
      <c r="J68" s="127"/>
      <c r="L68" s="262"/>
      <c r="M68" s="262"/>
      <c r="N68" s="314"/>
      <c r="P68" s="263"/>
    </row>
    <row r="69" spans="1:17" ht="19.8">
      <c r="A69" s="334" t="s">
        <v>103</v>
      </c>
      <c r="B69" s="310">
        <v>21</v>
      </c>
      <c r="C69" s="311"/>
      <c r="D69" s="128">
        <v>14934257</v>
      </c>
      <c r="E69" s="328"/>
      <c r="F69" s="128">
        <v>12393873</v>
      </c>
      <c r="G69" s="129"/>
      <c r="H69" s="130">
        <v>5318110</v>
      </c>
      <c r="I69" s="328"/>
      <c r="J69" s="130">
        <v>5148646</v>
      </c>
      <c r="K69" s="128"/>
      <c r="L69" s="262"/>
      <c r="M69" s="262"/>
      <c r="N69" s="314"/>
      <c r="O69" s="128"/>
      <c r="P69" s="263"/>
      <c r="Q69" s="130"/>
    </row>
    <row r="70" spans="1:17" ht="19.8">
      <c r="A70" s="330" t="s">
        <v>152</v>
      </c>
      <c r="B70" s="310">
        <v>19</v>
      </c>
      <c r="C70" s="311"/>
      <c r="D70" s="128">
        <v>63294868</v>
      </c>
      <c r="E70" s="327"/>
      <c r="F70" s="128">
        <v>98565453</v>
      </c>
      <c r="G70" s="327"/>
      <c r="H70" s="130">
        <v>63294868</v>
      </c>
      <c r="I70" s="327"/>
      <c r="J70" s="130">
        <v>98565453</v>
      </c>
      <c r="L70" s="262"/>
      <c r="M70" s="262"/>
      <c r="N70" s="314"/>
      <c r="P70" s="263"/>
    </row>
    <row r="71" spans="1:17" ht="19.8">
      <c r="A71" s="330" t="s">
        <v>151</v>
      </c>
      <c r="B71" s="310">
        <v>27.4</v>
      </c>
      <c r="C71" s="311"/>
      <c r="D71" s="128">
        <v>12500000</v>
      </c>
      <c r="E71" s="327"/>
      <c r="F71" s="128">
        <v>12500000</v>
      </c>
      <c r="G71" s="327"/>
      <c r="H71" s="203">
        <v>0</v>
      </c>
      <c r="I71" s="327"/>
      <c r="J71" s="203">
        <v>0</v>
      </c>
      <c r="L71" s="262"/>
      <c r="M71" s="262"/>
      <c r="N71" s="314"/>
    </row>
    <row r="72" spans="1:17" ht="19.8">
      <c r="A72" s="313" t="s">
        <v>88</v>
      </c>
      <c r="B72" s="310"/>
      <c r="C72" s="311"/>
      <c r="D72" s="128">
        <v>179316576</v>
      </c>
      <c r="E72" s="328"/>
      <c r="F72" s="128">
        <v>176721517</v>
      </c>
      <c r="G72" s="129"/>
      <c r="H72" s="203">
        <v>0</v>
      </c>
      <c r="I72" s="328"/>
      <c r="J72" s="203">
        <v>0</v>
      </c>
      <c r="L72" s="262"/>
      <c r="M72" s="262"/>
      <c r="N72" s="314"/>
      <c r="P72" s="263"/>
    </row>
    <row r="73" spans="1:17" ht="19.8">
      <c r="A73" s="335" t="s">
        <v>150</v>
      </c>
      <c r="B73" s="310"/>
      <c r="C73" s="311"/>
      <c r="D73" s="128">
        <v>2199296</v>
      </c>
      <c r="E73" s="328"/>
      <c r="F73" s="128">
        <v>15640519</v>
      </c>
      <c r="G73" s="336"/>
      <c r="H73" s="110">
        <v>289179</v>
      </c>
      <c r="I73" s="328"/>
      <c r="J73" s="265">
        <v>46823</v>
      </c>
      <c r="K73" s="329"/>
      <c r="L73" s="262"/>
      <c r="M73" s="262"/>
      <c r="N73" s="314"/>
      <c r="P73" s="263"/>
    </row>
    <row r="74" spans="1:17" ht="19.8">
      <c r="A74" s="313" t="s">
        <v>126</v>
      </c>
      <c r="B74" s="310"/>
      <c r="C74" s="311"/>
      <c r="D74" s="203">
        <v>0</v>
      </c>
      <c r="E74" s="328"/>
      <c r="F74" s="128">
        <v>184965</v>
      </c>
      <c r="G74" s="336"/>
      <c r="H74" s="203">
        <v>0</v>
      </c>
      <c r="I74" s="328"/>
      <c r="J74" s="203">
        <v>0</v>
      </c>
      <c r="L74" s="262"/>
      <c r="M74" s="262"/>
      <c r="N74" s="314"/>
      <c r="P74" s="263"/>
    </row>
    <row r="75" spans="1:17" ht="19.8">
      <c r="A75" s="313" t="s">
        <v>49</v>
      </c>
      <c r="B75" s="310"/>
      <c r="C75" s="311"/>
      <c r="D75" s="128">
        <v>8037516</v>
      </c>
      <c r="E75" s="328"/>
      <c r="F75" s="128">
        <v>6237327</v>
      </c>
      <c r="G75" s="336"/>
      <c r="H75" s="130">
        <v>368524</v>
      </c>
      <c r="I75" s="328"/>
      <c r="J75" s="130">
        <v>180455</v>
      </c>
      <c r="L75" s="262"/>
      <c r="M75" s="262"/>
      <c r="N75" s="314"/>
      <c r="P75" s="263"/>
    </row>
    <row r="76" spans="1:17" ht="19.8">
      <c r="A76" s="313" t="s">
        <v>7</v>
      </c>
      <c r="B76" s="310"/>
      <c r="C76" s="311"/>
      <c r="D76" s="132">
        <v>12612731</v>
      </c>
      <c r="E76" s="328"/>
      <c r="F76" s="132">
        <v>8948857</v>
      </c>
      <c r="G76" s="336"/>
      <c r="H76" s="237">
        <v>0</v>
      </c>
      <c r="I76" s="328"/>
      <c r="J76" s="237">
        <v>0</v>
      </c>
      <c r="K76" s="329"/>
      <c r="L76" s="262"/>
      <c r="M76" s="262"/>
      <c r="N76" s="314"/>
      <c r="P76" s="263"/>
    </row>
    <row r="77" spans="1:17" ht="20.399999999999999">
      <c r="A77" s="319" t="s">
        <v>8</v>
      </c>
      <c r="B77" s="310"/>
      <c r="C77" s="311"/>
      <c r="D77" s="132">
        <f>SUM(D60:D76)</f>
        <v>1243518169</v>
      </c>
      <c r="E77" s="328"/>
      <c r="F77" s="132">
        <f>SUM(F60:F76)</f>
        <v>932328246</v>
      </c>
      <c r="G77" s="130"/>
      <c r="H77" s="132">
        <f>SUM(H60:H76)</f>
        <v>91850866</v>
      </c>
      <c r="I77" s="328"/>
      <c r="J77" s="132">
        <f>SUM(J60:J76)</f>
        <v>119141238</v>
      </c>
      <c r="L77" s="262"/>
      <c r="M77" s="262"/>
      <c r="N77" s="314"/>
      <c r="P77" s="263"/>
    </row>
    <row r="78" spans="1:17" ht="19.8">
      <c r="A78" s="318"/>
      <c r="B78" s="310"/>
      <c r="C78" s="311"/>
      <c r="D78" s="128"/>
      <c r="E78" s="328"/>
      <c r="F78" s="128"/>
      <c r="G78" s="327"/>
      <c r="H78" s="130"/>
      <c r="I78" s="328"/>
      <c r="J78" s="130"/>
      <c r="L78" s="262"/>
      <c r="M78" s="262"/>
      <c r="N78" s="314"/>
    </row>
    <row r="79" spans="1:17" ht="20.399999999999999">
      <c r="A79" s="309" t="s">
        <v>9</v>
      </c>
      <c r="B79" s="310"/>
      <c r="C79" s="311"/>
      <c r="D79" s="128"/>
      <c r="E79" s="328"/>
      <c r="F79" s="128"/>
      <c r="G79" s="327"/>
      <c r="H79" s="130"/>
      <c r="I79" s="328"/>
      <c r="J79" s="130"/>
      <c r="L79" s="262"/>
      <c r="M79" s="262"/>
      <c r="N79" s="314"/>
    </row>
    <row r="80" spans="1:17" ht="19.8">
      <c r="A80" s="313" t="s">
        <v>127</v>
      </c>
      <c r="B80" s="310">
        <v>20</v>
      </c>
      <c r="C80" s="311"/>
      <c r="D80" s="128">
        <f>171568712+67740</f>
        <v>171636452</v>
      </c>
      <c r="E80" s="328"/>
      <c r="F80" s="128">
        <v>206922808</v>
      </c>
      <c r="G80" s="327"/>
      <c r="H80" s="203">
        <v>0</v>
      </c>
      <c r="I80" s="328"/>
      <c r="J80" s="203">
        <v>0</v>
      </c>
      <c r="K80" s="128"/>
      <c r="L80" s="262"/>
      <c r="M80" s="262"/>
      <c r="N80" s="314"/>
      <c r="P80" s="263"/>
      <c r="Q80" s="337"/>
    </row>
    <row r="81" spans="1:17" ht="19.8">
      <c r="A81" s="313" t="s">
        <v>149</v>
      </c>
      <c r="B81" s="310">
        <v>27.5</v>
      </c>
      <c r="C81" s="311"/>
      <c r="D81" s="203">
        <v>0</v>
      </c>
      <c r="E81" s="328"/>
      <c r="F81" s="110">
        <v>304400</v>
      </c>
      <c r="G81" s="327"/>
      <c r="H81" s="203">
        <v>0</v>
      </c>
      <c r="I81" s="328"/>
      <c r="J81" s="203">
        <v>0</v>
      </c>
      <c r="L81" s="262"/>
      <c r="M81" s="262"/>
      <c r="N81" s="314"/>
      <c r="P81" s="263"/>
      <c r="Q81" s="337"/>
    </row>
    <row r="82" spans="1:17" ht="19.8">
      <c r="A82" s="313" t="s">
        <v>128</v>
      </c>
      <c r="B82" s="310">
        <v>21</v>
      </c>
      <c r="C82" s="338"/>
      <c r="D82" s="128">
        <v>23280205</v>
      </c>
      <c r="E82" s="328"/>
      <c r="F82" s="128">
        <v>33080866</v>
      </c>
      <c r="G82" s="327"/>
      <c r="H82" s="180">
        <v>16001635</v>
      </c>
      <c r="I82" s="328"/>
      <c r="J82" s="180">
        <v>21101632</v>
      </c>
      <c r="K82" s="128"/>
      <c r="L82" s="262"/>
      <c r="M82" s="262"/>
      <c r="N82" s="314"/>
      <c r="P82" s="263"/>
      <c r="Q82" s="337"/>
    </row>
    <row r="83" spans="1:17" ht="19.8">
      <c r="A83" s="313" t="s">
        <v>227</v>
      </c>
      <c r="B83" s="310">
        <v>22</v>
      </c>
      <c r="C83" s="338"/>
      <c r="D83" s="128">
        <v>61397278</v>
      </c>
      <c r="E83" s="328"/>
      <c r="F83" s="203">
        <v>0</v>
      </c>
      <c r="G83" s="327"/>
      <c r="H83" s="128">
        <v>61397278</v>
      </c>
      <c r="I83" s="328"/>
      <c r="J83" s="203">
        <v>0</v>
      </c>
      <c r="K83" s="128"/>
      <c r="L83" s="262"/>
      <c r="M83" s="262"/>
      <c r="N83" s="314"/>
      <c r="P83" s="263"/>
      <c r="Q83" s="337"/>
    </row>
    <row r="84" spans="1:17" ht="19.8">
      <c r="A84" s="313" t="s">
        <v>226</v>
      </c>
      <c r="B84" s="310">
        <v>22</v>
      </c>
      <c r="C84" s="338"/>
      <c r="D84" s="128">
        <v>2261564</v>
      </c>
      <c r="E84" s="328"/>
      <c r="F84" s="203">
        <v>0</v>
      </c>
      <c r="G84" s="327"/>
      <c r="H84" s="128">
        <v>2261564</v>
      </c>
      <c r="I84" s="328"/>
      <c r="J84" s="203">
        <v>0</v>
      </c>
      <c r="K84" s="128"/>
      <c r="L84" s="262"/>
      <c r="M84" s="262"/>
      <c r="N84" s="314"/>
      <c r="P84" s="263"/>
      <c r="Q84" s="337"/>
    </row>
    <row r="85" spans="1:17" ht="19.8">
      <c r="A85" s="313" t="s">
        <v>69</v>
      </c>
      <c r="B85" s="310">
        <v>16</v>
      </c>
      <c r="C85" s="311"/>
      <c r="D85" s="128">
        <v>9322433</v>
      </c>
      <c r="E85" s="328"/>
      <c r="F85" s="128">
        <v>7301376</v>
      </c>
      <c r="G85" s="129"/>
      <c r="H85" s="128">
        <v>383480</v>
      </c>
      <c r="I85" s="328"/>
      <c r="J85" s="203">
        <v>0</v>
      </c>
      <c r="K85" s="128"/>
      <c r="L85" s="262"/>
      <c r="M85" s="358"/>
      <c r="N85" s="314"/>
      <c r="P85" s="263"/>
      <c r="Q85" s="337"/>
    </row>
    <row r="86" spans="1:17" ht="19.8">
      <c r="A86" s="313" t="s">
        <v>205</v>
      </c>
      <c r="B86" s="310"/>
      <c r="C86" s="311"/>
      <c r="D86" s="128">
        <v>14018553</v>
      </c>
      <c r="E86" s="328"/>
      <c r="F86" s="128">
        <v>11497215</v>
      </c>
      <c r="G86" s="129"/>
      <c r="H86" s="130">
        <v>3501870</v>
      </c>
      <c r="I86" s="328"/>
      <c r="J86" s="130">
        <v>2841410</v>
      </c>
      <c r="K86" s="128"/>
      <c r="L86" s="262"/>
      <c r="M86" s="262"/>
      <c r="N86" s="314"/>
      <c r="O86" s="329"/>
      <c r="P86" s="263"/>
      <c r="Q86" s="337"/>
    </row>
    <row r="87" spans="1:17" ht="19.8">
      <c r="A87" s="313" t="s">
        <v>50</v>
      </c>
      <c r="B87" s="310"/>
      <c r="C87" s="311"/>
      <c r="D87" s="132">
        <v>1550000</v>
      </c>
      <c r="E87" s="328"/>
      <c r="F87" s="132">
        <v>1550000</v>
      </c>
      <c r="G87" s="129"/>
      <c r="H87" s="181">
        <v>1550000</v>
      </c>
      <c r="I87" s="328"/>
      <c r="J87" s="181">
        <v>1550000</v>
      </c>
      <c r="L87" s="262"/>
      <c r="M87" s="262"/>
      <c r="N87" s="314"/>
      <c r="P87" s="263"/>
      <c r="Q87" s="337"/>
    </row>
    <row r="88" spans="1:17" ht="20.399999999999999">
      <c r="A88" s="319" t="s">
        <v>17</v>
      </c>
      <c r="B88" s="310"/>
      <c r="C88" s="311"/>
      <c r="D88" s="132">
        <f>SUM(D80:D87)</f>
        <v>283466485</v>
      </c>
      <c r="E88" s="328"/>
      <c r="F88" s="132">
        <f>SUM(F80:F87)</f>
        <v>260656665</v>
      </c>
      <c r="G88" s="126"/>
      <c r="H88" s="132">
        <f>SUM(H80:H87)</f>
        <v>85095827</v>
      </c>
      <c r="I88" s="328"/>
      <c r="J88" s="132">
        <f>SUM(J80:J87)</f>
        <v>25493042</v>
      </c>
      <c r="L88" s="262"/>
      <c r="M88" s="262"/>
      <c r="N88" s="314"/>
      <c r="P88" s="263"/>
      <c r="Q88" s="337"/>
    </row>
    <row r="89" spans="1:17" ht="20.399999999999999">
      <c r="A89" s="309" t="s">
        <v>10</v>
      </c>
      <c r="B89" s="310"/>
      <c r="C89" s="311"/>
      <c r="D89" s="132">
        <f>D77+D88</f>
        <v>1526984654</v>
      </c>
      <c r="E89" s="328"/>
      <c r="F89" s="132">
        <f>F77+F88</f>
        <v>1192984911</v>
      </c>
      <c r="G89" s="126"/>
      <c r="H89" s="132">
        <f>H77+H88</f>
        <v>176946693</v>
      </c>
      <c r="I89" s="328"/>
      <c r="J89" s="132">
        <f>J77+J88</f>
        <v>144634280</v>
      </c>
      <c r="L89" s="262"/>
      <c r="M89" s="262"/>
      <c r="N89" s="314"/>
      <c r="P89" s="263"/>
      <c r="Q89" s="337"/>
    </row>
    <row r="90" spans="1:17" ht="20.399999999999999">
      <c r="A90" s="309"/>
      <c r="B90" s="310"/>
      <c r="C90" s="311"/>
      <c r="D90" s="134"/>
      <c r="E90" s="126"/>
      <c r="F90" s="134"/>
      <c r="G90" s="126"/>
      <c r="H90" s="126"/>
      <c r="I90" s="126"/>
      <c r="J90" s="126"/>
      <c r="L90" s="262"/>
      <c r="M90" s="262"/>
      <c r="N90" s="314"/>
    </row>
    <row r="91" spans="1:17" ht="20.399999999999999">
      <c r="A91" s="309"/>
      <c r="B91" s="310"/>
      <c r="C91" s="311"/>
      <c r="D91" s="134"/>
      <c r="E91" s="126"/>
      <c r="F91" s="134"/>
      <c r="G91" s="126"/>
      <c r="H91" s="126"/>
      <c r="I91" s="126"/>
      <c r="J91" s="126"/>
      <c r="L91" s="262"/>
      <c r="M91" s="262"/>
      <c r="N91" s="314"/>
    </row>
    <row r="92" spans="1:17" ht="20.399999999999999">
      <c r="A92" s="309"/>
      <c r="B92" s="310"/>
      <c r="C92" s="311"/>
      <c r="D92" s="134"/>
      <c r="E92" s="126"/>
      <c r="F92" s="134"/>
      <c r="G92" s="126"/>
      <c r="H92" s="126"/>
      <c r="I92" s="126"/>
      <c r="J92" s="126"/>
      <c r="L92" s="262"/>
      <c r="M92" s="262"/>
      <c r="N92" s="314"/>
    </row>
    <row r="93" spans="1:17" ht="20.399999999999999">
      <c r="A93" s="309"/>
      <c r="B93" s="310"/>
      <c r="C93" s="311"/>
      <c r="D93" s="134"/>
      <c r="E93" s="126"/>
      <c r="F93" s="134"/>
      <c r="G93" s="126"/>
      <c r="H93" s="126"/>
      <c r="I93" s="126"/>
      <c r="J93" s="126"/>
      <c r="L93" s="262"/>
      <c r="M93" s="262"/>
      <c r="N93" s="314"/>
    </row>
    <row r="94" spans="1:17" s="325" customFormat="1" ht="23.4">
      <c r="A94" s="386" t="s">
        <v>48</v>
      </c>
      <c r="B94" s="386"/>
      <c r="C94" s="386"/>
      <c r="D94" s="386"/>
      <c r="E94" s="386"/>
      <c r="F94" s="386"/>
      <c r="G94" s="386"/>
      <c r="H94" s="386"/>
      <c r="I94" s="386"/>
      <c r="J94" s="386"/>
      <c r="L94" s="262"/>
      <c r="M94" s="262"/>
      <c r="N94" s="314"/>
    </row>
    <row r="95" spans="1:17" s="325" customFormat="1" ht="23.4">
      <c r="A95" s="386" t="s">
        <v>107</v>
      </c>
      <c r="B95" s="386"/>
      <c r="C95" s="386"/>
      <c r="D95" s="386"/>
      <c r="E95" s="386"/>
      <c r="F95" s="386"/>
      <c r="G95" s="386"/>
      <c r="H95" s="386"/>
      <c r="I95" s="386"/>
      <c r="J95" s="386"/>
      <c r="L95" s="262"/>
      <c r="M95" s="262"/>
      <c r="N95" s="314"/>
    </row>
    <row r="96" spans="1:17" s="294" customFormat="1" ht="23.4">
      <c r="A96" s="383" t="s">
        <v>230</v>
      </c>
      <c r="B96" s="383"/>
      <c r="C96" s="383"/>
      <c r="D96" s="383"/>
      <c r="E96" s="383"/>
      <c r="F96" s="383"/>
      <c r="G96" s="383"/>
      <c r="H96" s="383"/>
      <c r="I96" s="383"/>
      <c r="J96" s="383"/>
      <c r="L96" s="262"/>
      <c r="M96" s="262"/>
      <c r="N96" s="314"/>
    </row>
    <row r="97" spans="1:198" ht="20.399999999999999">
      <c r="A97" s="384" t="s">
        <v>45</v>
      </c>
      <c r="B97" s="384"/>
      <c r="C97" s="384"/>
      <c r="D97" s="384"/>
      <c r="E97" s="384"/>
      <c r="F97" s="384"/>
      <c r="G97" s="384"/>
      <c r="H97" s="384"/>
      <c r="I97" s="384"/>
      <c r="J97" s="384"/>
      <c r="K97" s="296"/>
      <c r="L97" s="262"/>
      <c r="M97" s="262"/>
      <c r="N97" s="314"/>
      <c r="O97" s="296"/>
      <c r="P97" s="296"/>
      <c r="Q97" s="296"/>
      <c r="R97" s="296"/>
      <c r="S97" s="296"/>
      <c r="T97" s="296"/>
      <c r="U97" s="296"/>
      <c r="V97" s="296"/>
      <c r="W97" s="296"/>
      <c r="X97" s="296"/>
      <c r="Y97" s="296"/>
      <c r="Z97" s="296"/>
      <c r="AA97" s="296"/>
      <c r="AB97" s="296"/>
      <c r="AC97" s="296"/>
      <c r="AD97" s="296"/>
      <c r="AE97" s="296"/>
      <c r="AF97" s="296"/>
      <c r="AG97" s="296"/>
      <c r="AH97" s="296"/>
      <c r="AI97" s="296"/>
      <c r="AJ97" s="296"/>
      <c r="AK97" s="296"/>
      <c r="AL97" s="296"/>
      <c r="AM97" s="296"/>
      <c r="AN97" s="296"/>
      <c r="AO97" s="296"/>
      <c r="AP97" s="296"/>
      <c r="AQ97" s="296"/>
      <c r="AR97" s="296"/>
      <c r="AS97" s="296"/>
      <c r="AT97" s="296"/>
      <c r="AU97" s="296"/>
      <c r="AV97" s="296"/>
      <c r="AW97" s="296"/>
      <c r="AX97" s="296"/>
      <c r="AY97" s="296"/>
      <c r="AZ97" s="296"/>
      <c r="BA97" s="296"/>
      <c r="BB97" s="296"/>
      <c r="BC97" s="296"/>
      <c r="BD97" s="296"/>
      <c r="BE97" s="296"/>
      <c r="BF97" s="296"/>
      <c r="BG97" s="296"/>
      <c r="BH97" s="296"/>
      <c r="BI97" s="296"/>
      <c r="BJ97" s="296"/>
      <c r="BK97" s="296"/>
      <c r="BL97" s="296"/>
      <c r="BM97" s="296"/>
      <c r="BN97" s="296"/>
      <c r="BO97" s="296"/>
      <c r="BP97" s="296"/>
      <c r="BQ97" s="296"/>
      <c r="BR97" s="296"/>
      <c r="BS97" s="296"/>
      <c r="BT97" s="296"/>
      <c r="BU97" s="296"/>
      <c r="BV97" s="296"/>
      <c r="BW97" s="296"/>
      <c r="BX97" s="296"/>
      <c r="BY97" s="296"/>
      <c r="BZ97" s="296"/>
      <c r="CA97" s="296"/>
      <c r="CB97" s="296"/>
      <c r="CC97" s="296"/>
      <c r="CD97" s="296"/>
      <c r="CE97" s="296"/>
      <c r="CF97" s="296"/>
      <c r="CG97" s="296"/>
      <c r="CH97" s="296"/>
      <c r="CI97" s="296"/>
      <c r="CJ97" s="296"/>
      <c r="CK97" s="296"/>
      <c r="CL97" s="296"/>
      <c r="CM97" s="296"/>
      <c r="CN97" s="296"/>
      <c r="CO97" s="296"/>
      <c r="CP97" s="296"/>
      <c r="CQ97" s="296"/>
      <c r="CR97" s="296"/>
      <c r="CS97" s="296"/>
      <c r="CT97" s="296"/>
      <c r="CU97" s="296"/>
      <c r="CV97" s="296"/>
      <c r="CW97" s="296"/>
      <c r="CX97" s="296"/>
      <c r="CY97" s="296"/>
      <c r="CZ97" s="296"/>
      <c r="DA97" s="296"/>
      <c r="DB97" s="296"/>
      <c r="DC97" s="296"/>
      <c r="DD97" s="296"/>
      <c r="DE97" s="296"/>
      <c r="DF97" s="296"/>
      <c r="DG97" s="296"/>
      <c r="DH97" s="296"/>
      <c r="DI97" s="296"/>
      <c r="DJ97" s="296"/>
      <c r="DK97" s="296"/>
      <c r="DL97" s="296"/>
      <c r="DM97" s="296"/>
      <c r="DN97" s="296"/>
      <c r="DO97" s="296"/>
      <c r="DP97" s="296"/>
      <c r="DQ97" s="296"/>
      <c r="DR97" s="296"/>
      <c r="DS97" s="296"/>
      <c r="DT97" s="296"/>
      <c r="DU97" s="296"/>
      <c r="DV97" s="296"/>
      <c r="DW97" s="296"/>
      <c r="DX97" s="296"/>
      <c r="DY97" s="296"/>
      <c r="DZ97" s="296"/>
      <c r="EA97" s="296"/>
      <c r="EB97" s="296"/>
      <c r="EC97" s="296"/>
      <c r="ED97" s="296"/>
      <c r="EE97" s="296"/>
      <c r="EF97" s="296"/>
      <c r="EG97" s="296"/>
      <c r="EH97" s="296"/>
      <c r="EI97" s="296"/>
      <c r="EJ97" s="296"/>
      <c r="EK97" s="296"/>
      <c r="EL97" s="296"/>
      <c r="EM97" s="296"/>
      <c r="EN97" s="296"/>
      <c r="EO97" s="296"/>
      <c r="EP97" s="296"/>
      <c r="EQ97" s="296"/>
      <c r="ER97" s="296"/>
      <c r="ES97" s="296"/>
      <c r="ET97" s="296"/>
      <c r="EU97" s="296"/>
      <c r="EV97" s="296"/>
      <c r="EW97" s="296"/>
      <c r="EX97" s="296"/>
      <c r="EY97" s="296"/>
      <c r="EZ97" s="296"/>
      <c r="FA97" s="296"/>
      <c r="FB97" s="296"/>
      <c r="FC97" s="296"/>
      <c r="FD97" s="296"/>
      <c r="FE97" s="296"/>
      <c r="FF97" s="296"/>
      <c r="FG97" s="296"/>
      <c r="FH97" s="296"/>
      <c r="FI97" s="296"/>
      <c r="FJ97" s="296"/>
      <c r="FK97" s="296"/>
      <c r="FL97" s="296"/>
      <c r="FM97" s="296"/>
      <c r="FN97" s="296"/>
      <c r="FO97" s="296"/>
      <c r="FP97" s="296"/>
      <c r="FQ97" s="296"/>
      <c r="FR97" s="296"/>
      <c r="FS97" s="296"/>
      <c r="FT97" s="296"/>
      <c r="FU97" s="296"/>
      <c r="FV97" s="296"/>
      <c r="FW97" s="296"/>
      <c r="FX97" s="296"/>
      <c r="FY97" s="296"/>
      <c r="FZ97" s="296"/>
      <c r="GA97" s="296"/>
      <c r="GB97" s="296"/>
      <c r="GC97" s="296"/>
      <c r="GD97" s="296"/>
      <c r="GE97" s="296"/>
      <c r="GF97" s="296"/>
      <c r="GG97" s="296"/>
      <c r="GH97" s="296"/>
      <c r="GI97" s="296"/>
      <c r="GJ97" s="296"/>
      <c r="GK97" s="296"/>
      <c r="GL97" s="296"/>
      <c r="GM97" s="296"/>
      <c r="GN97" s="296"/>
      <c r="GO97" s="296"/>
      <c r="GP97" s="296"/>
    </row>
    <row r="98" spans="1:198" ht="7.95" customHeight="1">
      <c r="A98" s="7"/>
      <c r="B98" s="7"/>
      <c r="C98" s="10"/>
      <c r="D98" s="7"/>
      <c r="E98" s="11"/>
      <c r="F98" s="7"/>
      <c r="G98" s="7"/>
      <c r="H98" s="7"/>
      <c r="I98" s="7"/>
      <c r="J98" s="7"/>
      <c r="K98" s="296"/>
      <c r="L98" s="262"/>
      <c r="M98" s="262"/>
      <c r="N98" s="314"/>
      <c r="O98" s="296"/>
      <c r="P98" s="296"/>
      <c r="Q98" s="296"/>
      <c r="R98" s="296"/>
      <c r="S98" s="296"/>
      <c r="T98" s="296"/>
      <c r="U98" s="296"/>
      <c r="V98" s="296"/>
      <c r="W98" s="296"/>
      <c r="X98" s="296"/>
      <c r="Y98" s="296"/>
      <c r="Z98" s="296"/>
      <c r="AA98" s="296"/>
      <c r="AB98" s="296"/>
      <c r="AC98" s="296"/>
      <c r="AD98" s="296"/>
      <c r="AE98" s="296"/>
      <c r="AF98" s="296"/>
      <c r="AG98" s="296"/>
      <c r="AH98" s="296"/>
      <c r="AI98" s="296"/>
      <c r="AJ98" s="296"/>
      <c r="AK98" s="296"/>
      <c r="AL98" s="296"/>
      <c r="AM98" s="296"/>
      <c r="AN98" s="296"/>
      <c r="AO98" s="296"/>
      <c r="AP98" s="296"/>
      <c r="AQ98" s="296"/>
      <c r="AR98" s="296"/>
      <c r="AS98" s="296"/>
      <c r="AT98" s="296"/>
      <c r="AU98" s="296"/>
      <c r="AV98" s="296"/>
      <c r="AW98" s="296"/>
      <c r="AX98" s="296"/>
      <c r="AY98" s="296"/>
      <c r="AZ98" s="296"/>
      <c r="BA98" s="296"/>
      <c r="BB98" s="296"/>
      <c r="BC98" s="296"/>
      <c r="BD98" s="296"/>
      <c r="BE98" s="296"/>
      <c r="BF98" s="296"/>
      <c r="BG98" s="296"/>
      <c r="BH98" s="296"/>
      <c r="BI98" s="296"/>
      <c r="BJ98" s="296"/>
      <c r="BK98" s="296"/>
      <c r="BL98" s="296"/>
      <c r="BM98" s="296"/>
      <c r="BN98" s="296"/>
      <c r="BO98" s="296"/>
      <c r="BP98" s="296"/>
      <c r="BQ98" s="296"/>
      <c r="BR98" s="296"/>
      <c r="BS98" s="296"/>
      <c r="BT98" s="296"/>
      <c r="BU98" s="296"/>
      <c r="BV98" s="296"/>
      <c r="BW98" s="296"/>
      <c r="BX98" s="296"/>
      <c r="BY98" s="296"/>
      <c r="BZ98" s="296"/>
      <c r="CA98" s="296"/>
      <c r="CB98" s="296"/>
      <c r="CC98" s="296"/>
      <c r="CD98" s="296"/>
      <c r="CE98" s="296"/>
      <c r="CF98" s="296"/>
      <c r="CG98" s="296"/>
      <c r="CH98" s="296"/>
      <c r="CI98" s="296"/>
      <c r="CJ98" s="296"/>
      <c r="CK98" s="296"/>
      <c r="CL98" s="296"/>
      <c r="CM98" s="296"/>
      <c r="CN98" s="296"/>
      <c r="CO98" s="296"/>
      <c r="CP98" s="296"/>
      <c r="CQ98" s="296"/>
      <c r="CR98" s="296"/>
      <c r="CS98" s="296"/>
      <c r="CT98" s="296"/>
      <c r="CU98" s="296"/>
      <c r="CV98" s="296"/>
      <c r="CW98" s="296"/>
      <c r="CX98" s="296"/>
      <c r="CY98" s="296"/>
      <c r="CZ98" s="296"/>
      <c r="DA98" s="296"/>
      <c r="DB98" s="296"/>
      <c r="DC98" s="296"/>
      <c r="DD98" s="296"/>
      <c r="DE98" s="296"/>
      <c r="DF98" s="296"/>
      <c r="DG98" s="296"/>
      <c r="DH98" s="296"/>
      <c r="DI98" s="296"/>
      <c r="DJ98" s="296"/>
      <c r="DK98" s="296"/>
      <c r="DL98" s="296"/>
      <c r="DM98" s="296"/>
      <c r="DN98" s="296"/>
      <c r="DO98" s="296"/>
      <c r="DP98" s="296"/>
      <c r="DQ98" s="296"/>
      <c r="DR98" s="296"/>
      <c r="DS98" s="296"/>
      <c r="DT98" s="296"/>
      <c r="DU98" s="296"/>
      <c r="DV98" s="296"/>
      <c r="DW98" s="296"/>
      <c r="DX98" s="296"/>
      <c r="DY98" s="296"/>
      <c r="DZ98" s="296"/>
      <c r="EA98" s="296"/>
      <c r="EB98" s="296"/>
      <c r="EC98" s="296"/>
      <c r="ED98" s="296"/>
      <c r="EE98" s="296"/>
      <c r="EF98" s="296"/>
      <c r="EG98" s="296"/>
      <c r="EH98" s="296"/>
      <c r="EI98" s="296"/>
      <c r="EJ98" s="296"/>
      <c r="EK98" s="296"/>
      <c r="EL98" s="296"/>
      <c r="EM98" s="296"/>
      <c r="EN98" s="296"/>
      <c r="EO98" s="296"/>
      <c r="EP98" s="296"/>
      <c r="EQ98" s="296"/>
      <c r="ER98" s="296"/>
      <c r="ES98" s="296"/>
      <c r="ET98" s="296"/>
      <c r="EU98" s="296"/>
      <c r="EV98" s="296"/>
      <c r="EW98" s="296"/>
      <c r="EX98" s="296"/>
      <c r="EY98" s="296"/>
      <c r="EZ98" s="296"/>
      <c r="FA98" s="296"/>
      <c r="FB98" s="296"/>
      <c r="FC98" s="296"/>
      <c r="FD98" s="296"/>
      <c r="FE98" s="296"/>
      <c r="FF98" s="296"/>
      <c r="FG98" s="296"/>
      <c r="FH98" s="296"/>
      <c r="FI98" s="296"/>
      <c r="FJ98" s="296"/>
      <c r="FK98" s="296"/>
      <c r="FL98" s="296"/>
      <c r="FM98" s="296"/>
      <c r="FN98" s="296"/>
      <c r="FO98" s="296"/>
      <c r="FP98" s="296"/>
      <c r="FQ98" s="296"/>
      <c r="FR98" s="296"/>
      <c r="FS98" s="296"/>
      <c r="FT98" s="296"/>
      <c r="FU98" s="296"/>
      <c r="FV98" s="296"/>
      <c r="FW98" s="296"/>
      <c r="FX98" s="296"/>
      <c r="FY98" s="296"/>
      <c r="FZ98" s="296"/>
      <c r="GA98" s="296"/>
      <c r="GB98" s="296"/>
      <c r="GC98" s="296"/>
      <c r="GD98" s="296"/>
      <c r="GE98" s="296"/>
      <c r="GF98" s="296"/>
      <c r="GG98" s="296"/>
      <c r="GH98" s="296"/>
      <c r="GI98" s="296"/>
      <c r="GJ98" s="296"/>
      <c r="GK98" s="296"/>
      <c r="GL98" s="296"/>
      <c r="GM98" s="296"/>
      <c r="GN98" s="296"/>
      <c r="GO98" s="296"/>
      <c r="GP98" s="296"/>
    </row>
    <row r="99" spans="1:198" ht="20.399999999999999">
      <c r="A99" s="298"/>
      <c r="B99" s="12" t="s">
        <v>0</v>
      </c>
      <c r="C99" s="7"/>
      <c r="D99" s="381" t="s">
        <v>15</v>
      </c>
      <c r="E99" s="381"/>
      <c r="F99" s="381"/>
      <c r="G99" s="381"/>
      <c r="H99" s="381" t="s">
        <v>26</v>
      </c>
      <c r="I99" s="381"/>
      <c r="J99" s="381"/>
      <c r="L99" s="262"/>
      <c r="M99" s="262"/>
      <c r="N99" s="314"/>
    </row>
    <row r="100" spans="1:198" ht="20.399999999999999">
      <c r="A100" s="301"/>
      <c r="B100" s="302"/>
      <c r="C100" s="303"/>
      <c r="D100" s="362" t="s">
        <v>43</v>
      </c>
      <c r="E100" s="7"/>
      <c r="F100" s="362" t="s">
        <v>43</v>
      </c>
      <c r="G100" s="7"/>
      <c r="H100" s="362" t="s">
        <v>43</v>
      </c>
      <c r="I100" s="7"/>
      <c r="J100" s="362" t="s">
        <v>43</v>
      </c>
      <c r="L100" s="262"/>
      <c r="M100" s="262"/>
      <c r="N100" s="314"/>
    </row>
    <row r="101" spans="1:198" ht="20.399999999999999">
      <c r="A101" s="301"/>
      <c r="B101" s="302"/>
      <c r="C101" s="303"/>
      <c r="D101" s="362" t="s">
        <v>174</v>
      </c>
      <c r="E101" s="7"/>
      <c r="F101" s="362" t="s">
        <v>44</v>
      </c>
      <c r="G101" s="7"/>
      <c r="H101" s="362" t="s">
        <v>174</v>
      </c>
      <c r="I101" s="7"/>
      <c r="J101" s="362" t="s">
        <v>44</v>
      </c>
      <c r="L101" s="262"/>
      <c r="M101" s="262"/>
      <c r="N101" s="314"/>
    </row>
    <row r="102" spans="1:198" ht="20.399999999999999">
      <c r="A102" s="301"/>
      <c r="B102" s="302"/>
      <c r="C102" s="303"/>
      <c r="D102" s="361" t="s">
        <v>225</v>
      </c>
      <c r="E102" s="252"/>
      <c r="F102" s="361" t="s">
        <v>183</v>
      </c>
      <c r="G102" s="252"/>
      <c r="H102" s="361" t="s">
        <v>225</v>
      </c>
      <c r="I102" s="252"/>
      <c r="J102" s="361" t="s">
        <v>183</v>
      </c>
      <c r="L102" s="262"/>
      <c r="M102" s="262"/>
      <c r="N102" s="314"/>
    </row>
    <row r="103" spans="1:198" ht="20.399999999999999">
      <c r="A103" s="301"/>
      <c r="B103" s="302"/>
      <c r="C103" s="303"/>
      <c r="D103" s="361" t="s">
        <v>68</v>
      </c>
      <c r="E103" s="252"/>
      <c r="F103" s="361"/>
      <c r="G103" s="385" t="s">
        <v>68</v>
      </c>
      <c r="H103" s="385"/>
      <c r="I103" s="385"/>
      <c r="J103" s="361"/>
      <c r="L103" s="262"/>
      <c r="M103" s="262"/>
      <c r="N103" s="314"/>
    </row>
    <row r="104" spans="1:198" ht="20.399999999999999">
      <c r="A104" s="304" t="s">
        <v>130</v>
      </c>
      <c r="B104" s="310"/>
      <c r="C104" s="311"/>
      <c r="D104" s="134"/>
      <c r="E104" s="126"/>
      <c r="F104" s="134"/>
      <c r="G104" s="126"/>
      <c r="H104" s="126"/>
      <c r="I104" s="126"/>
      <c r="J104" s="126"/>
      <c r="L104" s="262"/>
      <c r="M104" s="262"/>
      <c r="N104" s="314"/>
    </row>
    <row r="105" spans="1:198" ht="20.399999999999999">
      <c r="A105" s="309" t="s">
        <v>11</v>
      </c>
      <c r="B105" s="310"/>
      <c r="C105" s="311"/>
      <c r="D105" s="128"/>
      <c r="E105" s="327"/>
      <c r="F105" s="128"/>
      <c r="G105" s="327"/>
      <c r="H105" s="130"/>
      <c r="I105" s="327"/>
      <c r="J105" s="130"/>
      <c r="L105" s="262"/>
      <c r="M105" s="262"/>
      <c r="N105" s="314"/>
    </row>
    <row r="106" spans="1:198" ht="19.8">
      <c r="A106" s="313" t="s">
        <v>12</v>
      </c>
      <c r="B106" s="310">
        <v>25</v>
      </c>
      <c r="C106" s="338"/>
      <c r="D106" s="128"/>
      <c r="E106" s="328"/>
      <c r="F106" s="128"/>
      <c r="G106" s="328"/>
      <c r="H106" s="130"/>
      <c r="I106" s="328"/>
      <c r="J106" s="130"/>
      <c r="L106" s="262"/>
      <c r="M106" s="262"/>
      <c r="N106" s="314"/>
    </row>
    <row r="107" spans="1:198" ht="19.8">
      <c r="A107" s="339" t="s">
        <v>87</v>
      </c>
      <c r="B107" s="340"/>
      <c r="C107" s="341"/>
      <c r="D107" s="128"/>
      <c r="E107" s="129"/>
      <c r="F107" s="128"/>
      <c r="G107" s="336"/>
      <c r="H107" s="130"/>
      <c r="I107" s="336"/>
      <c r="J107" s="130"/>
      <c r="L107" s="262"/>
      <c r="M107" s="262"/>
      <c r="N107" s="314"/>
    </row>
    <row r="108" spans="1:198" ht="20.399999999999999" thickBot="1">
      <c r="A108" s="342" t="s">
        <v>224</v>
      </c>
      <c r="B108" s="340"/>
      <c r="C108" s="341"/>
      <c r="D108" s="109">
        <v>1670581751</v>
      </c>
      <c r="E108" s="129"/>
      <c r="F108" s="128"/>
      <c r="G108" s="336"/>
      <c r="H108" s="109">
        <v>1670581751</v>
      </c>
      <c r="I108" s="336"/>
      <c r="J108" s="130"/>
      <c r="L108" s="262"/>
      <c r="M108" s="262"/>
      <c r="N108" s="314"/>
    </row>
    <row r="109" spans="1:198" ht="21" thickTop="1" thickBot="1">
      <c r="A109" s="342" t="s">
        <v>182</v>
      </c>
      <c r="B109" s="340"/>
      <c r="C109" s="341"/>
      <c r="D109" s="297"/>
      <c r="E109" s="129"/>
      <c r="F109" s="109">
        <v>1367306232</v>
      </c>
      <c r="G109" s="336"/>
      <c r="H109" s="297"/>
      <c r="I109" s="336"/>
      <c r="J109" s="109">
        <v>1367306232</v>
      </c>
      <c r="L109" s="262"/>
      <c r="M109" s="262"/>
      <c r="N109" s="314"/>
    </row>
    <row r="110" spans="1:198" ht="20.399999999999999" thickTop="1">
      <c r="A110" s="339" t="s">
        <v>86</v>
      </c>
      <c r="B110" s="310"/>
      <c r="C110" s="341"/>
      <c r="D110" s="128"/>
      <c r="E110" s="130"/>
      <c r="F110" s="128"/>
      <c r="G110" s="130"/>
      <c r="H110" s="130"/>
      <c r="I110" s="130"/>
      <c r="J110" s="130"/>
      <c r="L110" s="262"/>
      <c r="M110" s="262"/>
      <c r="N110" s="314"/>
    </row>
    <row r="111" spans="1:198" ht="19.8">
      <c r="A111" s="342" t="s">
        <v>167</v>
      </c>
      <c r="B111" s="310"/>
      <c r="C111" s="341"/>
      <c r="F111" s="183"/>
      <c r="I111" s="130"/>
      <c r="L111" s="262"/>
      <c r="M111" s="262"/>
      <c r="N111" s="314"/>
    </row>
    <row r="112" spans="1:198" ht="19.8">
      <c r="A112" s="344" t="s">
        <v>112</v>
      </c>
      <c r="B112" s="310"/>
      <c r="C112" s="341"/>
      <c r="D112" s="279">
        <v>1112755194</v>
      </c>
      <c r="E112" s="130"/>
      <c r="F112" s="114">
        <v>1112755194</v>
      </c>
      <c r="G112" s="130"/>
      <c r="H112" s="115">
        <v>1112755194</v>
      </c>
      <c r="I112" s="130"/>
      <c r="J112" s="115">
        <v>1112755194</v>
      </c>
      <c r="L112" s="262"/>
      <c r="M112" s="262"/>
      <c r="N112" s="314"/>
      <c r="P112" s="263"/>
    </row>
    <row r="113" spans="1:16" ht="19.8">
      <c r="A113" s="335" t="s">
        <v>131</v>
      </c>
      <c r="B113" s="310"/>
      <c r="C113" s="311"/>
      <c r="D113" s="280">
        <v>757460935</v>
      </c>
      <c r="E113" s="129"/>
      <c r="F113" s="128">
        <v>757460935</v>
      </c>
      <c r="G113" s="129"/>
      <c r="H113" s="128">
        <v>757460935</v>
      </c>
      <c r="I113" s="129"/>
      <c r="J113" s="128">
        <v>757460935</v>
      </c>
      <c r="L113" s="262"/>
      <c r="M113" s="262"/>
      <c r="N113" s="314"/>
      <c r="P113" s="263"/>
    </row>
    <row r="114" spans="1:16" ht="19.8">
      <c r="A114" s="345" t="s">
        <v>132</v>
      </c>
      <c r="B114" s="310">
        <v>12</v>
      </c>
      <c r="C114" s="341"/>
      <c r="D114" s="281">
        <v>50261535</v>
      </c>
      <c r="E114" s="130"/>
      <c r="F114" s="134">
        <v>46727586</v>
      </c>
      <c r="G114" s="130"/>
      <c r="H114" s="203">
        <v>0</v>
      </c>
      <c r="I114" s="133"/>
      <c r="J114" s="203">
        <v>0</v>
      </c>
      <c r="L114" s="262"/>
      <c r="M114" s="262"/>
      <c r="N114" s="314"/>
    </row>
    <row r="115" spans="1:16" ht="19.8">
      <c r="A115" s="345" t="s">
        <v>245</v>
      </c>
      <c r="B115" s="310"/>
      <c r="C115" s="341"/>
      <c r="D115" s="297"/>
      <c r="E115" s="297"/>
      <c r="F115" s="297"/>
      <c r="G115" s="297"/>
      <c r="H115" s="297"/>
      <c r="I115" s="297"/>
      <c r="J115" s="297"/>
      <c r="L115" s="262"/>
      <c r="M115" s="262"/>
      <c r="N115" s="314"/>
      <c r="P115" s="263"/>
    </row>
    <row r="116" spans="1:16" ht="19.8">
      <c r="A116" s="346" t="s">
        <v>246</v>
      </c>
      <c r="B116" s="310"/>
      <c r="C116" s="341"/>
      <c r="D116" s="281">
        <v>2411902</v>
      </c>
      <c r="E116" s="130"/>
      <c r="F116" s="134">
        <v>2411902</v>
      </c>
      <c r="G116" s="130"/>
      <c r="H116" s="135">
        <v>2411902</v>
      </c>
      <c r="I116" s="133"/>
      <c r="J116" s="135">
        <v>2411902</v>
      </c>
      <c r="L116" s="262"/>
      <c r="M116" s="262"/>
      <c r="N116" s="314"/>
      <c r="P116" s="263"/>
    </row>
    <row r="117" spans="1:16" ht="19.8">
      <c r="A117" s="317" t="s">
        <v>104</v>
      </c>
      <c r="B117" s="347"/>
      <c r="C117" s="311"/>
      <c r="D117" s="282"/>
      <c r="E117" s="348"/>
      <c r="F117" s="114"/>
      <c r="G117" s="348"/>
      <c r="H117" s="115"/>
      <c r="I117" s="348"/>
      <c r="J117" s="115"/>
      <c r="L117" s="262"/>
      <c r="M117" s="262"/>
      <c r="N117" s="314"/>
      <c r="P117" s="263"/>
    </row>
    <row r="118" spans="1:16" ht="19.8">
      <c r="A118" s="339" t="s">
        <v>105</v>
      </c>
      <c r="B118" s="347"/>
      <c r="C118" s="311"/>
      <c r="D118" s="282"/>
      <c r="E118" s="348"/>
      <c r="F118" s="114"/>
      <c r="G118" s="348"/>
      <c r="H118" s="115"/>
      <c r="I118" s="348"/>
      <c r="J118" s="115"/>
      <c r="L118" s="262"/>
      <c r="M118" s="262"/>
      <c r="N118" s="314"/>
    </row>
    <row r="119" spans="1:16" ht="19.8">
      <c r="A119" s="342" t="s">
        <v>106</v>
      </c>
      <c r="B119" s="347"/>
      <c r="C119" s="311"/>
      <c r="D119" s="279">
        <v>2810366</v>
      </c>
      <c r="E119" s="348"/>
      <c r="F119" s="114">
        <v>2810366</v>
      </c>
      <c r="G119" s="348"/>
      <c r="H119" s="114">
        <v>2810366</v>
      </c>
      <c r="I119" s="348"/>
      <c r="J119" s="114">
        <v>2810366</v>
      </c>
      <c r="K119" s="349"/>
      <c r="L119" s="262"/>
      <c r="M119" s="262"/>
      <c r="N119" s="314"/>
      <c r="P119" s="263"/>
    </row>
    <row r="120" spans="1:16" ht="19.8">
      <c r="A120" s="339" t="s">
        <v>206</v>
      </c>
      <c r="B120" s="350"/>
      <c r="C120" s="351"/>
      <c r="D120" s="279">
        <v>-568568674</v>
      </c>
      <c r="E120" s="133"/>
      <c r="F120" s="202">
        <f>-384611363</f>
        <v>-384611363</v>
      </c>
      <c r="G120" s="133"/>
      <c r="H120" s="114">
        <v>-168666189</v>
      </c>
      <c r="I120" s="133"/>
      <c r="J120" s="114">
        <v>-29404557</v>
      </c>
      <c r="K120" s="114"/>
      <c r="L120" s="262"/>
      <c r="M120" s="262"/>
      <c r="N120" s="314"/>
      <c r="O120" s="352"/>
      <c r="P120" s="263"/>
    </row>
    <row r="121" spans="1:16" ht="19.8">
      <c r="A121" s="317" t="s">
        <v>79</v>
      </c>
      <c r="B121" s="310"/>
      <c r="C121" s="311"/>
      <c r="D121" s="283">
        <v>-17147708</v>
      </c>
      <c r="E121" s="133"/>
      <c r="F121" s="182">
        <v>-20010174</v>
      </c>
      <c r="G121" s="133"/>
      <c r="H121" s="182">
        <v>-17147708</v>
      </c>
      <c r="I121" s="133"/>
      <c r="J121" s="182">
        <v>-20010174</v>
      </c>
      <c r="L121" s="262"/>
      <c r="M121" s="262"/>
      <c r="N121" s="314"/>
      <c r="P121" s="264"/>
    </row>
    <row r="122" spans="1:16" ht="20.399999999999999">
      <c r="A122" s="319" t="s">
        <v>223</v>
      </c>
      <c r="B122" s="310"/>
      <c r="C122" s="311"/>
      <c r="D122" s="134">
        <f>SUM(D112:D121)</f>
        <v>1339983550</v>
      </c>
      <c r="E122" s="133"/>
      <c r="F122" s="134">
        <f>SUM(F112:F121)</f>
        <v>1517544446</v>
      </c>
      <c r="G122" s="133"/>
      <c r="H122" s="134">
        <f>SUM(H112:H121)</f>
        <v>1689624500</v>
      </c>
      <c r="I122" s="133"/>
      <c r="J122" s="134">
        <f>SUM(J112:J121)</f>
        <v>1826023666</v>
      </c>
      <c r="L122" s="262"/>
      <c r="M122" s="262"/>
      <c r="N122" s="314"/>
      <c r="P122" s="263"/>
    </row>
    <row r="123" spans="1:16" ht="19.8">
      <c r="A123" s="313" t="s">
        <v>37</v>
      </c>
      <c r="B123" s="310"/>
      <c r="C123" s="311"/>
      <c r="D123" s="132">
        <f>'ส่วนผู้ถือหุ้น-รวม'!S36</f>
        <v>6237411</v>
      </c>
      <c r="E123" s="133"/>
      <c r="F123" s="132">
        <v>20736517</v>
      </c>
      <c r="G123" s="133"/>
      <c r="H123" s="201">
        <v>0</v>
      </c>
      <c r="I123" s="133"/>
      <c r="J123" s="201">
        <v>0</v>
      </c>
      <c r="K123" s="202"/>
      <c r="L123" s="262"/>
      <c r="M123" s="262"/>
      <c r="N123" s="314"/>
      <c r="P123" s="263"/>
    </row>
    <row r="124" spans="1:16" ht="20.399999999999999">
      <c r="A124" s="319" t="s">
        <v>28</v>
      </c>
      <c r="B124" s="310"/>
      <c r="C124" s="311"/>
      <c r="D124" s="132">
        <f>SUM(D122:D123)</f>
        <v>1346220961</v>
      </c>
      <c r="E124" s="126"/>
      <c r="F124" s="132">
        <f>SUM(F122:F123)</f>
        <v>1538280963</v>
      </c>
      <c r="G124" s="126"/>
      <c r="H124" s="132">
        <f>SUM(H122:H123)</f>
        <v>1689624500</v>
      </c>
      <c r="I124" s="126"/>
      <c r="J124" s="132">
        <f>SUM(J122:J123)</f>
        <v>1826023666</v>
      </c>
      <c r="L124" s="262"/>
      <c r="M124" s="262"/>
      <c r="N124" s="314"/>
      <c r="P124" s="263"/>
    </row>
    <row r="125" spans="1:16" ht="21" thickBot="1">
      <c r="A125" s="309" t="s">
        <v>13</v>
      </c>
      <c r="B125" s="310"/>
      <c r="C125" s="311"/>
      <c r="D125" s="136">
        <f>D124+D89</f>
        <v>2873205615</v>
      </c>
      <c r="E125" s="126"/>
      <c r="F125" s="136">
        <f>F124+F89</f>
        <v>2731265874</v>
      </c>
      <c r="G125" s="126"/>
      <c r="H125" s="136">
        <f>H124+H89</f>
        <v>1866571193</v>
      </c>
      <c r="I125" s="126"/>
      <c r="J125" s="136">
        <f>J124+J89</f>
        <v>1970657946</v>
      </c>
      <c r="L125" s="262"/>
      <c r="M125" s="262"/>
      <c r="N125" s="314"/>
    </row>
    <row r="126" spans="1:16" s="333" customFormat="1" ht="21" thickTop="1">
      <c r="A126" s="353"/>
      <c r="B126" s="354"/>
      <c r="C126" s="331"/>
      <c r="D126" s="29"/>
      <c r="E126" s="126"/>
      <c r="F126" s="29"/>
      <c r="G126" s="126"/>
      <c r="H126" s="29"/>
      <c r="I126" s="126"/>
      <c r="J126" s="29"/>
      <c r="L126" s="262"/>
      <c r="M126" s="355"/>
      <c r="N126" s="314"/>
    </row>
    <row r="127" spans="1:16" ht="20.399999999999999">
      <c r="A127" s="309"/>
      <c r="B127" s="356"/>
      <c r="C127" s="311"/>
      <c r="F127" s="183"/>
      <c r="H127" s="183"/>
      <c r="L127" s="262"/>
      <c r="M127" s="262"/>
    </row>
    <row r="128" spans="1:16" ht="20.399999999999999">
      <c r="A128" s="309"/>
      <c r="B128" s="310"/>
      <c r="C128" s="311"/>
      <c r="D128" s="39"/>
      <c r="E128" s="126"/>
      <c r="F128" s="29"/>
      <c r="G128" s="126"/>
      <c r="H128" s="29"/>
      <c r="I128" s="126"/>
      <c r="J128" s="29"/>
      <c r="L128" s="262"/>
      <c r="M128" s="262"/>
    </row>
    <row r="129" spans="1:16" ht="20.399999999999999">
      <c r="A129" s="309"/>
      <c r="B129" s="310"/>
      <c r="C129" s="311"/>
      <c r="D129" s="29"/>
      <c r="E129" s="126"/>
      <c r="F129" s="29"/>
      <c r="G129" s="126"/>
      <c r="H129" s="29"/>
      <c r="I129" s="126"/>
      <c r="J129" s="29"/>
      <c r="L129" s="262"/>
      <c r="M129" s="262"/>
      <c r="P129" s="263"/>
    </row>
    <row r="130" spans="1:16" ht="20.399999999999999">
      <c r="A130" s="309"/>
      <c r="B130" s="310"/>
      <c r="C130" s="311"/>
      <c r="D130" s="29"/>
      <c r="E130" s="126"/>
      <c r="F130" s="134"/>
      <c r="G130" s="126"/>
      <c r="H130" s="29"/>
      <c r="I130" s="126"/>
      <c r="J130" s="134"/>
      <c r="L130" s="262"/>
      <c r="M130" s="262"/>
    </row>
    <row r="131" spans="1:16" ht="20.399999999999999">
      <c r="A131" s="309"/>
      <c r="B131" s="310"/>
      <c r="C131" s="311"/>
      <c r="D131" s="29"/>
      <c r="E131" s="126"/>
      <c r="F131" s="134"/>
      <c r="G131" s="126"/>
      <c r="H131" s="29"/>
      <c r="I131" s="126"/>
      <c r="J131" s="134"/>
      <c r="L131" s="262"/>
      <c r="M131" s="262"/>
    </row>
    <row r="132" spans="1:16" ht="20.399999999999999">
      <c r="A132" s="309"/>
      <c r="B132" s="310"/>
      <c r="C132" s="311"/>
      <c r="D132" s="29"/>
      <c r="E132" s="126"/>
      <c r="F132" s="134"/>
      <c r="G132" s="126"/>
      <c r="H132" s="29"/>
      <c r="I132" s="126"/>
      <c r="J132" s="134"/>
      <c r="L132" s="262"/>
      <c r="M132" s="262"/>
    </row>
    <row r="133" spans="1:16" ht="20.399999999999999">
      <c r="A133" s="309"/>
      <c r="B133" s="310"/>
      <c r="C133" s="311"/>
      <c r="D133" s="29"/>
      <c r="E133" s="126"/>
      <c r="F133" s="134"/>
      <c r="G133" s="126"/>
      <c r="H133" s="29"/>
      <c r="I133" s="126"/>
      <c r="J133" s="134"/>
      <c r="L133" s="262"/>
      <c r="M133" s="262"/>
    </row>
    <row r="134" spans="1:16" ht="20.399999999999999">
      <c r="A134" s="309"/>
      <c r="B134" s="310"/>
      <c r="C134" s="311"/>
      <c r="D134" s="29"/>
      <c r="E134" s="126"/>
      <c r="F134" s="134"/>
      <c r="G134" s="126"/>
      <c r="H134" s="29"/>
      <c r="I134" s="126"/>
      <c r="J134" s="134"/>
    </row>
    <row r="135" spans="1:16" ht="20.399999999999999">
      <c r="A135" s="309"/>
      <c r="B135" s="310"/>
      <c r="C135" s="311"/>
      <c r="D135" s="134"/>
      <c r="E135" s="126"/>
      <c r="F135" s="134"/>
      <c r="G135" s="126"/>
      <c r="H135" s="134"/>
      <c r="I135" s="126"/>
      <c r="J135" s="134"/>
    </row>
    <row r="136" spans="1:16" ht="20.399999999999999">
      <c r="A136" s="309"/>
      <c r="B136" s="310"/>
      <c r="C136" s="311"/>
      <c r="D136" s="134"/>
      <c r="E136" s="126"/>
      <c r="F136" s="134"/>
      <c r="G136" s="126"/>
      <c r="H136" s="134"/>
      <c r="I136" s="126"/>
      <c r="J136" s="134"/>
    </row>
    <row r="137" spans="1:16" ht="20.399999999999999">
      <c r="A137" s="309"/>
      <c r="B137" s="310"/>
      <c r="C137" s="311"/>
      <c r="D137" s="134"/>
      <c r="E137" s="126"/>
      <c r="F137" s="134"/>
      <c r="G137" s="126"/>
      <c r="H137" s="134"/>
      <c r="I137" s="126"/>
      <c r="J137" s="134"/>
    </row>
    <row r="138" spans="1:16" ht="20.399999999999999">
      <c r="A138" s="309"/>
      <c r="B138" s="310"/>
      <c r="C138" s="311"/>
      <c r="D138" s="134"/>
      <c r="E138" s="126"/>
      <c r="F138" s="134"/>
      <c r="G138" s="126"/>
      <c r="H138" s="134"/>
      <c r="I138" s="126"/>
      <c r="J138" s="134"/>
    </row>
    <row r="139" spans="1:16" ht="20.399999999999999">
      <c r="A139" s="309"/>
      <c r="B139" s="310"/>
      <c r="C139" s="311"/>
      <c r="D139" s="134"/>
      <c r="E139" s="126"/>
      <c r="F139" s="134"/>
      <c r="G139" s="126"/>
      <c r="H139" s="134"/>
      <c r="I139" s="126"/>
      <c r="J139" s="134"/>
    </row>
    <row r="140" spans="1:16" ht="19.8">
      <c r="A140" s="315" t="s">
        <v>67</v>
      </c>
      <c r="B140" s="310"/>
      <c r="C140" s="311"/>
      <c r="D140" s="134"/>
      <c r="E140" s="126"/>
      <c r="F140" s="134"/>
      <c r="G140" s="126"/>
      <c r="H140" s="134"/>
      <c r="I140" s="126"/>
      <c r="J140" s="134"/>
    </row>
    <row r="141" spans="1:16" ht="20.399999999999999">
      <c r="A141" s="309"/>
      <c r="B141" s="310"/>
      <c r="C141" s="311"/>
      <c r="D141" s="29"/>
      <c r="E141" s="29"/>
      <c r="F141" s="29"/>
      <c r="G141" s="29"/>
      <c r="H141" s="29"/>
      <c r="I141" s="29"/>
      <c r="J141" s="29"/>
    </row>
    <row r="142" spans="1:16" ht="19.8">
      <c r="B142" s="310"/>
      <c r="C142" s="311"/>
      <c r="D142" s="134"/>
      <c r="E142" s="126"/>
      <c r="F142" s="134"/>
      <c r="G142" s="126"/>
      <c r="H142" s="134"/>
      <c r="I142" s="126"/>
      <c r="J142" s="134"/>
    </row>
    <row r="143" spans="1:16" ht="20.399999999999999">
      <c r="A143" s="309"/>
      <c r="B143" s="310"/>
      <c r="C143" s="311"/>
      <c r="D143" s="134"/>
      <c r="E143" s="126"/>
      <c r="F143" s="134"/>
      <c r="G143" s="126"/>
      <c r="H143" s="134"/>
      <c r="I143" s="126"/>
      <c r="J143" s="134"/>
    </row>
    <row r="144" spans="1:16" ht="19.8">
      <c r="B144" s="310"/>
      <c r="C144" s="311"/>
      <c r="D144" s="134"/>
      <c r="E144" s="126"/>
      <c r="F144" s="134"/>
      <c r="G144" s="126"/>
      <c r="H144" s="134"/>
      <c r="I144" s="126"/>
      <c r="J144" s="134"/>
    </row>
    <row r="145" spans="1:10" ht="20.399999999999999">
      <c r="A145" s="309"/>
      <c r="B145" s="310"/>
      <c r="C145" s="311"/>
      <c r="D145" s="297"/>
      <c r="E145" s="297"/>
      <c r="F145" s="297"/>
      <c r="G145" s="297"/>
      <c r="H145" s="297"/>
      <c r="I145" s="297"/>
      <c r="J145" s="297"/>
    </row>
    <row r="146" spans="1:10" ht="19.8">
      <c r="B146" s="310"/>
      <c r="C146" s="311"/>
      <c r="D146" s="134"/>
      <c r="E146" s="126"/>
      <c r="F146" s="134"/>
      <c r="G146" s="126"/>
      <c r="H146" s="134"/>
      <c r="I146" s="126"/>
      <c r="J146" s="134"/>
    </row>
    <row r="147" spans="1:10">
      <c r="F147" s="183"/>
      <c r="H147" s="183"/>
      <c r="J147" s="183"/>
    </row>
  </sheetData>
  <mergeCells count="21">
    <mergeCell ref="G57:I57"/>
    <mergeCell ref="G103:I103"/>
    <mergeCell ref="A94:J94"/>
    <mergeCell ref="A95:J95"/>
    <mergeCell ref="A96:J96"/>
    <mergeCell ref="A97:J97"/>
    <mergeCell ref="H99:J99"/>
    <mergeCell ref="D99:G99"/>
    <mergeCell ref="H53:J53"/>
    <mergeCell ref="A1:J1"/>
    <mergeCell ref="A2:J2"/>
    <mergeCell ref="A3:J3"/>
    <mergeCell ref="A4:J4"/>
    <mergeCell ref="H6:J6"/>
    <mergeCell ref="G10:I10"/>
    <mergeCell ref="D6:G6"/>
    <mergeCell ref="A50:J50"/>
    <mergeCell ref="A48:J48"/>
    <mergeCell ref="A49:J49"/>
    <mergeCell ref="A51:J51"/>
    <mergeCell ref="D53:G53"/>
  </mergeCells>
  <pageMargins left="0.8" right="0.4" top="1" bottom="0.5" header="0.3" footer="0.3"/>
  <pageSetup paperSize="9" scale="78" firstPageNumber="8" fitToHeight="0" orientation="portrait" r:id="rId1"/>
  <rowBreaks count="2" manualBreakCount="2">
    <brk id="47" max="9" man="1"/>
    <brk id="93" max="16383" man="1"/>
  </rowBreaks>
  <ignoredErrors>
    <ignoredError sqref="D9:J9 D56:J56 D102:J10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A1:P93"/>
  <sheetViews>
    <sheetView view="pageBreakPreview" topLeftCell="A77" zoomScale="90" zoomScaleNormal="60" zoomScaleSheetLayoutView="90" zoomScalePageLayoutView="60" workbookViewId="0">
      <selection activeCell="L81" sqref="L81"/>
    </sheetView>
  </sheetViews>
  <sheetFormatPr defaultColWidth="9.125" defaultRowHeight="19.8"/>
  <cols>
    <col min="1" max="1" width="58.25" style="58" customWidth="1"/>
    <col min="2" max="2" width="8.75" style="13" bestFit="1" customWidth="1"/>
    <col min="3" max="3" width="13.75" style="22" customWidth="1"/>
    <col min="4" max="4" width="1.25" style="22" customWidth="1"/>
    <col min="5" max="5" width="13.75" style="22" customWidth="1"/>
    <col min="6" max="6" width="1.25" style="22" customWidth="1"/>
    <col min="7" max="7" width="13.75" style="39" customWidth="1"/>
    <col min="8" max="8" width="1.25" style="22" customWidth="1"/>
    <col min="9" max="9" width="13.75" style="22" customWidth="1"/>
    <col min="10" max="10" width="9.125" style="7"/>
    <col min="11" max="11" width="16.25" style="8" customWidth="1"/>
    <col min="12" max="12" width="13.375" style="9" bestFit="1" customWidth="1"/>
    <col min="13" max="13" width="7.25" style="9" customWidth="1"/>
    <col min="14" max="14" width="12.75" style="8" bestFit="1" customWidth="1"/>
    <col min="15" max="15" width="14.75" style="8" customWidth="1"/>
    <col min="16" max="16384" width="9.125" style="7"/>
  </cols>
  <sheetData>
    <row r="1" spans="1:16" ht="23.4">
      <c r="A1" s="383" t="s">
        <v>48</v>
      </c>
      <c r="B1" s="383"/>
      <c r="C1" s="383"/>
      <c r="D1" s="383"/>
      <c r="E1" s="383"/>
      <c r="F1" s="383"/>
      <c r="G1" s="383"/>
      <c r="H1" s="383"/>
      <c r="I1" s="383"/>
      <c r="J1" s="137"/>
      <c r="K1" s="138"/>
      <c r="L1" s="213"/>
      <c r="M1" s="213"/>
      <c r="N1" s="213"/>
      <c r="O1" s="137"/>
      <c r="P1" s="137"/>
    </row>
    <row r="2" spans="1:16" ht="23.4">
      <c r="A2" s="387" t="s">
        <v>39</v>
      </c>
      <c r="B2" s="387"/>
      <c r="C2" s="387"/>
      <c r="D2" s="387"/>
      <c r="E2" s="387"/>
      <c r="F2" s="387"/>
      <c r="G2" s="387"/>
      <c r="H2" s="387"/>
      <c r="I2" s="387"/>
      <c r="J2" s="137"/>
      <c r="K2" s="138"/>
      <c r="L2" s="213"/>
      <c r="M2" s="213"/>
      <c r="N2" s="213"/>
      <c r="O2" s="137"/>
      <c r="P2" s="137"/>
    </row>
    <row r="3" spans="1:16" ht="23.4">
      <c r="A3" s="387" t="s">
        <v>231</v>
      </c>
      <c r="B3" s="387"/>
      <c r="C3" s="387"/>
      <c r="D3" s="387"/>
      <c r="E3" s="387"/>
      <c r="F3" s="387"/>
      <c r="G3" s="387"/>
      <c r="H3" s="387"/>
      <c r="I3" s="387"/>
      <c r="J3" s="137"/>
      <c r="K3" s="138"/>
      <c r="L3" s="213"/>
      <c r="M3" s="213"/>
      <c r="N3" s="213"/>
      <c r="O3" s="137"/>
      <c r="P3" s="137"/>
    </row>
    <row r="4" spans="1:16" ht="23.4">
      <c r="A4" s="387" t="s">
        <v>68</v>
      </c>
      <c r="B4" s="387"/>
      <c r="C4" s="387"/>
      <c r="D4" s="387"/>
      <c r="E4" s="387"/>
      <c r="F4" s="387"/>
      <c r="G4" s="387"/>
      <c r="H4" s="387"/>
      <c r="I4" s="387"/>
      <c r="J4" s="137"/>
      <c r="K4" s="138"/>
      <c r="L4" s="213"/>
      <c r="M4" s="213"/>
      <c r="N4" s="213"/>
      <c r="O4" s="137"/>
      <c r="P4" s="137"/>
    </row>
    <row r="5" spans="1:16" ht="20.399999999999999">
      <c r="A5" s="389" t="s">
        <v>45</v>
      </c>
      <c r="B5" s="389"/>
      <c r="C5" s="389"/>
      <c r="D5" s="389"/>
      <c r="E5" s="389"/>
      <c r="F5" s="389"/>
      <c r="G5" s="389"/>
      <c r="H5" s="389"/>
      <c r="I5" s="389"/>
      <c r="J5" s="137"/>
      <c r="K5" s="138"/>
      <c r="L5" s="213"/>
      <c r="M5" s="213"/>
      <c r="N5" s="213"/>
      <c r="O5" s="137"/>
      <c r="P5" s="137"/>
    </row>
    <row r="6" spans="1:16" s="9" customFormat="1" ht="4.95" customHeight="1">
      <c r="C6" s="4"/>
      <c r="D6" s="4"/>
      <c r="E6" s="4"/>
      <c r="F6" s="4"/>
      <c r="G6" s="4"/>
      <c r="H6" s="4"/>
      <c r="I6" s="4"/>
      <c r="K6" s="8"/>
      <c r="N6" s="8"/>
      <c r="O6" s="8"/>
    </row>
    <row r="7" spans="1:16" ht="20.399999999999999">
      <c r="A7" s="58" t="s">
        <v>16</v>
      </c>
      <c r="B7" s="12" t="s">
        <v>0</v>
      </c>
      <c r="C7" s="388" t="s">
        <v>15</v>
      </c>
      <c r="D7" s="388"/>
      <c r="E7" s="388"/>
      <c r="F7" s="72"/>
      <c r="G7" s="388" t="s">
        <v>26</v>
      </c>
      <c r="H7" s="388"/>
      <c r="I7" s="388"/>
      <c r="K7" s="73"/>
      <c r="L7" s="73"/>
    </row>
    <row r="8" spans="1:16" ht="20.399999999999999">
      <c r="C8" s="34" t="s">
        <v>225</v>
      </c>
      <c r="D8" s="363"/>
      <c r="E8" s="34" t="s">
        <v>183</v>
      </c>
      <c r="F8" s="34"/>
      <c r="G8" s="34" t="s">
        <v>225</v>
      </c>
      <c r="H8" s="363"/>
      <c r="I8" s="34" t="s">
        <v>183</v>
      </c>
      <c r="K8" s="14"/>
      <c r="L8" s="14"/>
    </row>
    <row r="9" spans="1:16" ht="20.399999999999999">
      <c r="C9" s="34"/>
      <c r="D9" s="363"/>
      <c r="E9" s="34" t="s">
        <v>236</v>
      </c>
      <c r="F9" s="34"/>
      <c r="G9" s="34"/>
      <c r="H9" s="363"/>
      <c r="I9" s="34"/>
      <c r="K9" s="14"/>
      <c r="L9" s="14"/>
    </row>
    <row r="10" spans="1:16" ht="20.399999999999999">
      <c r="A10" s="52" t="s">
        <v>14</v>
      </c>
      <c r="G10" s="22"/>
    </row>
    <row r="11" spans="1:16">
      <c r="A11" s="16" t="s">
        <v>51</v>
      </c>
      <c r="B11" s="13">
        <v>8</v>
      </c>
      <c r="C11" s="20">
        <v>155709339</v>
      </c>
      <c r="D11" s="20"/>
      <c r="E11" s="20">
        <v>187739869</v>
      </c>
      <c r="F11" s="20"/>
      <c r="G11" s="74">
        <v>0</v>
      </c>
      <c r="H11" s="74"/>
      <c r="I11" s="74">
        <v>0</v>
      </c>
      <c r="L11" s="75"/>
    </row>
    <row r="12" spans="1:16">
      <c r="A12" s="16" t="s">
        <v>133</v>
      </c>
      <c r="C12" s="20">
        <v>38101340</v>
      </c>
      <c r="D12" s="20"/>
      <c r="E12" s="20">
        <v>18271959</v>
      </c>
      <c r="F12" s="20"/>
      <c r="G12" s="74">
        <v>0</v>
      </c>
      <c r="H12" s="74"/>
      <c r="I12" s="74">
        <v>0</v>
      </c>
      <c r="L12" s="75"/>
    </row>
    <row r="13" spans="1:16">
      <c r="A13" s="16" t="s">
        <v>134</v>
      </c>
      <c r="C13" s="20">
        <v>654192</v>
      </c>
      <c r="D13" s="20"/>
      <c r="E13" s="20">
        <v>350640</v>
      </c>
      <c r="F13" s="20"/>
      <c r="G13" s="74">
        <v>0</v>
      </c>
      <c r="H13" s="74"/>
      <c r="I13" s="74">
        <v>0</v>
      </c>
      <c r="L13" s="75"/>
    </row>
    <row r="14" spans="1:16">
      <c r="A14" s="16" t="s">
        <v>52</v>
      </c>
      <c r="B14" s="13">
        <v>23</v>
      </c>
      <c r="C14" s="20">
        <v>2776461</v>
      </c>
      <c r="D14" s="20"/>
      <c r="E14" s="20">
        <v>30724844</v>
      </c>
      <c r="F14" s="20"/>
      <c r="G14" s="176">
        <v>2356395</v>
      </c>
      <c r="I14" s="176">
        <v>1836790</v>
      </c>
      <c r="L14" s="75"/>
    </row>
    <row r="15" spans="1:16" ht="20.399999999999999">
      <c r="A15" s="19" t="s">
        <v>29</v>
      </c>
      <c r="C15" s="175">
        <f>SUM(C11:C14)</f>
        <v>197241332</v>
      </c>
      <c r="D15" s="20"/>
      <c r="E15" s="175">
        <f>SUM(E11:E14)</f>
        <v>237087312</v>
      </c>
      <c r="F15" s="20"/>
      <c r="G15" s="175">
        <f>SUM(G11:G14)</f>
        <v>2356395</v>
      </c>
      <c r="I15" s="175">
        <f>SUM(I11:I14)</f>
        <v>1836790</v>
      </c>
      <c r="K15" s="82"/>
      <c r="L15" s="82"/>
      <c r="N15" s="4"/>
      <c r="O15" s="4"/>
    </row>
    <row r="16" spans="1:16" ht="20.399999999999999">
      <c r="A16" s="19"/>
      <c r="C16" s="27"/>
      <c r="D16" s="20"/>
      <c r="E16" s="27"/>
      <c r="F16" s="20"/>
      <c r="I16" s="39"/>
      <c r="K16" s="4"/>
      <c r="L16" s="4"/>
      <c r="N16" s="4"/>
      <c r="O16" s="4"/>
    </row>
    <row r="17" spans="1:15" ht="20.399999999999999">
      <c r="A17" s="52" t="s">
        <v>53</v>
      </c>
      <c r="C17" s="27"/>
      <c r="D17" s="20"/>
      <c r="E17" s="27"/>
      <c r="F17" s="20"/>
      <c r="G17" s="29"/>
      <c r="I17" s="29"/>
      <c r="L17" s="225"/>
    </row>
    <row r="18" spans="1:15">
      <c r="A18" s="16" t="s">
        <v>54</v>
      </c>
      <c r="B18" s="13">
        <v>8</v>
      </c>
      <c r="C18" s="20">
        <v>145281732</v>
      </c>
      <c r="D18" s="63"/>
      <c r="E18" s="20">
        <v>196082574</v>
      </c>
      <c r="F18" s="63"/>
      <c r="G18" s="74">
        <v>0</v>
      </c>
      <c r="H18" s="74"/>
      <c r="I18" s="74">
        <v>0</v>
      </c>
      <c r="L18" s="75"/>
    </row>
    <row r="19" spans="1:15">
      <c r="A19" s="16" t="s">
        <v>135</v>
      </c>
      <c r="C19" s="20">
        <v>27621211</v>
      </c>
      <c r="D19" s="63"/>
      <c r="E19" s="20">
        <v>22094910</v>
      </c>
      <c r="F19" s="63"/>
      <c r="G19" s="74">
        <v>0</v>
      </c>
      <c r="H19" s="74"/>
      <c r="I19" s="74">
        <v>0</v>
      </c>
      <c r="L19" s="75"/>
      <c r="M19" s="225"/>
    </row>
    <row r="20" spans="1:15">
      <c r="A20" s="16" t="s">
        <v>74</v>
      </c>
      <c r="B20" s="13">
        <v>8</v>
      </c>
      <c r="C20" s="20">
        <v>3553774</v>
      </c>
      <c r="D20" s="63"/>
      <c r="E20" s="20">
        <v>3580786</v>
      </c>
      <c r="F20" s="63"/>
      <c r="G20" s="74">
        <v>0</v>
      </c>
      <c r="H20" s="74"/>
      <c r="I20" s="74">
        <v>0</v>
      </c>
      <c r="L20" s="75"/>
      <c r="M20" s="225"/>
    </row>
    <row r="21" spans="1:15">
      <c r="A21" s="16" t="s">
        <v>188</v>
      </c>
      <c r="C21" s="244">
        <v>5902389</v>
      </c>
      <c r="D21" s="63"/>
      <c r="E21" s="244">
        <v>9406574</v>
      </c>
      <c r="F21" s="63"/>
      <c r="G21" s="74">
        <v>0</v>
      </c>
      <c r="H21" s="74"/>
      <c r="I21" s="74">
        <v>0</v>
      </c>
      <c r="L21" s="75"/>
      <c r="M21" s="225"/>
    </row>
    <row r="22" spans="1:15">
      <c r="A22" s="16" t="s">
        <v>35</v>
      </c>
      <c r="C22" s="20">
        <v>31280467</v>
      </c>
      <c r="D22" s="63"/>
      <c r="E22" s="20">
        <v>31795512</v>
      </c>
      <c r="F22" s="63"/>
      <c r="G22" s="22">
        <v>12432158</v>
      </c>
      <c r="H22" s="20"/>
      <c r="I22" s="22">
        <v>11651421</v>
      </c>
      <c r="L22" s="75"/>
      <c r="M22" s="225"/>
    </row>
    <row r="23" spans="1:15">
      <c r="A23" s="16" t="s">
        <v>240</v>
      </c>
      <c r="B23" s="13">
        <v>13</v>
      </c>
      <c r="C23" s="82">
        <v>32258134</v>
      </c>
      <c r="D23" s="74"/>
      <c r="E23" s="74">
        <v>0</v>
      </c>
      <c r="F23" s="63"/>
      <c r="G23" s="22">
        <v>106558246</v>
      </c>
      <c r="H23" s="20"/>
      <c r="I23" s="74">
        <v>0</v>
      </c>
      <c r="L23" s="75"/>
      <c r="M23" s="225"/>
    </row>
    <row r="24" spans="1:15" ht="20.399999999999999">
      <c r="A24" s="19" t="s">
        <v>55</v>
      </c>
      <c r="C24" s="175">
        <f>SUM(C18:C23)</f>
        <v>245897707</v>
      </c>
      <c r="D24" s="20"/>
      <c r="E24" s="175">
        <f>SUM(E18:E23)</f>
        <v>262960356</v>
      </c>
      <c r="F24" s="20"/>
      <c r="G24" s="175">
        <f>SUM(G18:G23)</f>
        <v>118990404</v>
      </c>
      <c r="I24" s="175">
        <f>SUM(I18:I23)</f>
        <v>11651421</v>
      </c>
      <c r="L24" s="75"/>
    </row>
    <row r="25" spans="1:15" ht="20.399999999999999">
      <c r="A25" s="52" t="s">
        <v>248</v>
      </c>
      <c r="C25" s="175">
        <f>C15-C24</f>
        <v>-48656375</v>
      </c>
      <c r="D25" s="20"/>
      <c r="E25" s="175">
        <f>E15-E24</f>
        <v>-25873044</v>
      </c>
      <c r="F25" s="20"/>
      <c r="G25" s="175">
        <f>G15-G24</f>
        <v>-116634009</v>
      </c>
      <c r="I25" s="175">
        <f>I15-I24</f>
        <v>-9814631</v>
      </c>
      <c r="L25" s="75"/>
    </row>
    <row r="26" spans="1:15" ht="20.399999999999999">
      <c r="A26" s="52"/>
      <c r="C26" s="27"/>
      <c r="D26" s="20"/>
      <c r="E26" s="27"/>
      <c r="F26" s="20"/>
      <c r="G26" s="27"/>
      <c r="I26" s="27"/>
    </row>
    <row r="27" spans="1:15">
      <c r="A27" s="58" t="s">
        <v>136</v>
      </c>
      <c r="B27" s="255"/>
      <c r="C27" s="27">
        <v>88383</v>
      </c>
      <c r="D27" s="20"/>
      <c r="E27" s="27">
        <v>147832</v>
      </c>
      <c r="F27" s="20"/>
      <c r="G27" s="39">
        <v>4697752</v>
      </c>
      <c r="I27" s="39">
        <v>4267693</v>
      </c>
      <c r="L27" s="75"/>
    </row>
    <row r="28" spans="1:15">
      <c r="A28" s="58" t="s">
        <v>34</v>
      </c>
      <c r="C28" s="39">
        <v>-9522822</v>
      </c>
      <c r="D28" s="27"/>
      <c r="E28" s="39">
        <v>-7083514</v>
      </c>
      <c r="F28" s="27"/>
      <c r="G28" s="39">
        <v>-3237174</v>
      </c>
      <c r="H28" s="39"/>
      <c r="I28" s="39">
        <v>-2075979</v>
      </c>
      <c r="L28" s="75"/>
    </row>
    <row r="29" spans="1:15">
      <c r="A29" s="58" t="s">
        <v>260</v>
      </c>
      <c r="B29" s="13">
        <v>6</v>
      </c>
      <c r="C29" s="82">
        <v>-16486127</v>
      </c>
      <c r="D29" s="27"/>
      <c r="E29" s="74">
        <v>0</v>
      </c>
      <c r="F29" s="27"/>
      <c r="G29" s="74">
        <v>0</v>
      </c>
      <c r="H29" s="39"/>
      <c r="I29" s="74">
        <v>0</v>
      </c>
      <c r="L29" s="75"/>
    </row>
    <row r="30" spans="1:15">
      <c r="A30" s="58" t="s">
        <v>264</v>
      </c>
      <c r="B30" s="13">
        <v>32</v>
      </c>
      <c r="C30" s="176">
        <v>-10040542</v>
      </c>
      <c r="D30" s="20"/>
      <c r="E30" s="176">
        <v>-4727529</v>
      </c>
      <c r="F30" s="20"/>
      <c r="G30" s="66">
        <v>0</v>
      </c>
      <c r="I30" s="66">
        <v>0</v>
      </c>
      <c r="L30" s="75"/>
    </row>
    <row r="31" spans="1:15" ht="20.399999999999999">
      <c r="A31" s="52" t="s">
        <v>257</v>
      </c>
      <c r="B31" s="6"/>
      <c r="C31" s="39">
        <f>SUM(C25:C30)</f>
        <v>-84617483</v>
      </c>
      <c r="D31" s="27"/>
      <c r="E31" s="39">
        <f>SUM(E25:E30)</f>
        <v>-37536255</v>
      </c>
      <c r="F31" s="27"/>
      <c r="G31" s="39">
        <f>SUM(G25:G30)</f>
        <v>-115173431</v>
      </c>
      <c r="H31" s="39"/>
      <c r="I31" s="39">
        <f>SUM(I25:I30)</f>
        <v>-7622917</v>
      </c>
      <c r="K31" s="4"/>
      <c r="L31" s="4"/>
      <c r="N31" s="4"/>
      <c r="O31" s="4"/>
    </row>
    <row r="32" spans="1:15">
      <c r="A32" s="58" t="s">
        <v>168</v>
      </c>
      <c r="B32" s="13">
        <v>16</v>
      </c>
      <c r="C32" s="39">
        <v>-319693</v>
      </c>
      <c r="D32" s="65"/>
      <c r="E32" s="39">
        <v>785203</v>
      </c>
      <c r="F32" s="65"/>
      <c r="G32" s="176">
        <v>78927</v>
      </c>
      <c r="H32" s="67"/>
      <c r="I32" s="66">
        <v>0</v>
      </c>
      <c r="L32" s="75"/>
      <c r="N32" s="75"/>
    </row>
    <row r="33" spans="1:16" ht="20.399999999999999">
      <c r="A33" s="52" t="s">
        <v>249</v>
      </c>
      <c r="C33" s="175">
        <f>C31+C32</f>
        <v>-84937176</v>
      </c>
      <c r="D33" s="27"/>
      <c r="E33" s="175">
        <f>E31+E32</f>
        <v>-36751052</v>
      </c>
      <c r="F33" s="27"/>
      <c r="G33" s="175">
        <f>G31+G32</f>
        <v>-115094504</v>
      </c>
      <c r="H33" s="39"/>
      <c r="I33" s="175">
        <f>I31+I32</f>
        <v>-7622917</v>
      </c>
      <c r="K33" s="82"/>
      <c r="L33" s="82"/>
      <c r="N33" s="4"/>
      <c r="O33" s="4"/>
    </row>
    <row r="34" spans="1:16" ht="20.399999999999999">
      <c r="A34" s="52"/>
      <c r="B34" s="6"/>
      <c r="C34" s="139"/>
      <c r="D34" s="27"/>
      <c r="E34" s="139"/>
      <c r="F34" s="27"/>
      <c r="G34" s="139"/>
      <c r="H34" s="39"/>
      <c r="I34" s="139"/>
      <c r="K34" s="4"/>
      <c r="L34" s="4"/>
      <c r="N34" s="4"/>
      <c r="O34" s="4"/>
    </row>
    <row r="35" spans="1:16" ht="20.399999999999999">
      <c r="A35" s="52"/>
      <c r="B35" s="6"/>
      <c r="C35" s="139"/>
      <c r="D35" s="27"/>
      <c r="E35" s="139"/>
      <c r="F35" s="27"/>
      <c r="G35" s="139"/>
      <c r="H35" s="39"/>
      <c r="I35" s="139"/>
      <c r="K35" s="4"/>
      <c r="L35" s="4"/>
      <c r="N35" s="4"/>
      <c r="O35" s="4"/>
    </row>
    <row r="36" spans="1:16" ht="20.399999999999999">
      <c r="A36" s="52"/>
      <c r="B36" s="6"/>
      <c r="C36" s="139"/>
      <c r="D36" s="27"/>
      <c r="E36" s="139"/>
      <c r="F36" s="27"/>
      <c r="G36" s="139"/>
      <c r="H36" s="39"/>
      <c r="I36" s="139"/>
      <c r="K36" s="4"/>
      <c r="L36" s="4"/>
      <c r="N36" s="4"/>
      <c r="O36" s="4"/>
    </row>
    <row r="37" spans="1:16" ht="20.399999999999999">
      <c r="A37" s="52"/>
      <c r="B37" s="6"/>
      <c r="C37" s="139"/>
      <c r="D37" s="27"/>
      <c r="E37" s="139"/>
      <c r="F37" s="27"/>
      <c r="G37" s="139"/>
      <c r="H37" s="39"/>
      <c r="I37" s="139"/>
      <c r="K37" s="4"/>
      <c r="L37" s="4"/>
      <c r="N37" s="4"/>
      <c r="O37" s="4"/>
    </row>
    <row r="38" spans="1:16" ht="20.399999999999999">
      <c r="A38" s="52"/>
      <c r="B38" s="6" t="s">
        <v>16</v>
      </c>
      <c r="C38" s="139"/>
      <c r="D38" s="27"/>
      <c r="E38" s="139"/>
      <c r="F38" s="27"/>
      <c r="G38" s="139"/>
      <c r="H38" s="39"/>
      <c r="I38" s="139"/>
      <c r="K38" s="4"/>
      <c r="L38" s="4"/>
      <c r="N38" s="4"/>
      <c r="O38" s="4"/>
    </row>
    <row r="39" spans="1:16" ht="20.399999999999999">
      <c r="A39" s="52"/>
      <c r="B39" s="6"/>
      <c r="C39" s="139"/>
      <c r="D39" s="27"/>
      <c r="E39" s="139"/>
      <c r="F39" s="27"/>
      <c r="G39" s="139"/>
      <c r="H39" s="39"/>
      <c r="I39" s="139"/>
      <c r="K39" s="4"/>
      <c r="L39" s="4"/>
      <c r="N39" s="4"/>
      <c r="O39" s="4"/>
    </row>
    <row r="40" spans="1:16" ht="20.399999999999999">
      <c r="A40" s="52"/>
      <c r="B40" s="6"/>
      <c r="C40" s="139"/>
      <c r="D40" s="27"/>
      <c r="E40" s="139"/>
      <c r="F40" s="27"/>
      <c r="G40" s="139"/>
      <c r="H40" s="39"/>
      <c r="I40" s="139"/>
      <c r="K40" s="4"/>
      <c r="L40" s="4"/>
      <c r="N40" s="4"/>
      <c r="O40" s="4"/>
    </row>
    <row r="41" spans="1:16" ht="20.399999999999999">
      <c r="A41" s="52"/>
      <c r="B41" s="6"/>
      <c r="C41" s="139"/>
      <c r="D41" s="27"/>
      <c r="E41" s="139"/>
      <c r="F41" s="27"/>
      <c r="G41" s="139"/>
      <c r="H41" s="39"/>
      <c r="I41" s="139"/>
      <c r="K41" s="4"/>
      <c r="L41" s="4"/>
      <c r="N41" s="4"/>
      <c r="O41" s="4"/>
    </row>
    <row r="42" spans="1:16" ht="20.399999999999999">
      <c r="A42" s="52"/>
      <c r="B42" s="6"/>
      <c r="C42" s="139"/>
      <c r="D42" s="27"/>
      <c r="E42" s="139"/>
      <c r="F42" s="27"/>
      <c r="G42" s="139"/>
      <c r="H42" s="39"/>
      <c r="I42" s="139"/>
      <c r="K42" s="4"/>
      <c r="L42" s="4"/>
      <c r="N42" s="4"/>
      <c r="O42" s="4"/>
    </row>
    <row r="43" spans="1:16" ht="20.399999999999999">
      <c r="A43" s="52"/>
      <c r="B43" s="6"/>
      <c r="C43" s="139"/>
      <c r="D43" s="27"/>
      <c r="E43" s="139"/>
      <c r="F43" s="27"/>
      <c r="G43" s="139"/>
      <c r="H43" s="39"/>
      <c r="I43" s="139"/>
      <c r="K43" s="4"/>
      <c r="L43" s="4"/>
      <c r="N43" s="4"/>
      <c r="O43" s="4"/>
    </row>
    <row r="44" spans="1:16" ht="20.399999999999999">
      <c r="A44" s="52"/>
      <c r="B44" s="6"/>
      <c r="C44" s="139"/>
      <c r="D44" s="27"/>
      <c r="E44" s="139"/>
      <c r="F44" s="27"/>
      <c r="G44" s="139"/>
      <c r="H44" s="39"/>
      <c r="I44" s="139"/>
      <c r="K44" s="4"/>
      <c r="L44" s="4"/>
      <c r="N44" s="4"/>
      <c r="O44" s="4"/>
    </row>
    <row r="45" spans="1:16" ht="20.399999999999999">
      <c r="A45" s="52"/>
      <c r="B45" s="6"/>
      <c r="C45" s="139"/>
      <c r="D45" s="27"/>
      <c r="E45" s="139"/>
      <c r="F45" s="27"/>
      <c r="G45" s="139"/>
      <c r="H45" s="39"/>
      <c r="I45" s="139"/>
      <c r="K45" s="4"/>
      <c r="L45" s="4"/>
      <c r="N45" s="4"/>
      <c r="O45" s="4"/>
    </row>
    <row r="46" spans="1:16" ht="23.4">
      <c r="A46" s="383" t="s">
        <v>48</v>
      </c>
      <c r="B46" s="383"/>
      <c r="C46" s="383"/>
      <c r="D46" s="383"/>
      <c r="E46" s="383"/>
      <c r="F46" s="383"/>
      <c r="G46" s="383"/>
      <c r="H46" s="383"/>
      <c r="I46" s="383"/>
      <c r="J46" s="76"/>
    </row>
    <row r="47" spans="1:16" ht="23.4">
      <c r="A47" s="387" t="s">
        <v>250</v>
      </c>
      <c r="B47" s="387"/>
      <c r="C47" s="387"/>
      <c r="D47" s="387"/>
      <c r="E47" s="387"/>
      <c r="F47" s="387"/>
      <c r="G47" s="387"/>
      <c r="H47" s="387"/>
      <c r="I47" s="387"/>
    </row>
    <row r="48" spans="1:16" ht="23.4">
      <c r="A48" s="387" t="s">
        <v>231</v>
      </c>
      <c r="B48" s="387"/>
      <c r="C48" s="387"/>
      <c r="D48" s="387"/>
      <c r="E48" s="387"/>
      <c r="F48" s="387"/>
      <c r="G48" s="387"/>
      <c r="H48" s="387"/>
      <c r="I48" s="387"/>
      <c r="J48" s="137"/>
      <c r="K48" s="138"/>
      <c r="L48" s="213"/>
      <c r="M48" s="213"/>
      <c r="N48" s="213"/>
      <c r="O48" s="137"/>
      <c r="P48" s="137"/>
    </row>
    <row r="49" spans="1:16" ht="23.4">
      <c r="A49" s="387" t="s">
        <v>68</v>
      </c>
      <c r="B49" s="387"/>
      <c r="C49" s="387"/>
      <c r="D49" s="387"/>
      <c r="E49" s="387"/>
      <c r="F49" s="387"/>
      <c r="G49" s="387"/>
      <c r="H49" s="387"/>
      <c r="I49" s="387"/>
      <c r="J49" s="137"/>
      <c r="K49" s="138"/>
      <c r="L49" s="213"/>
      <c r="M49" s="213"/>
      <c r="N49" s="213"/>
      <c r="O49" s="137"/>
      <c r="P49" s="137"/>
    </row>
    <row r="50" spans="1:16" ht="20.399999999999999">
      <c r="A50" s="389" t="s">
        <v>45</v>
      </c>
      <c r="B50" s="389"/>
      <c r="C50" s="389"/>
      <c r="D50" s="389"/>
      <c r="E50" s="389"/>
      <c r="F50" s="389"/>
      <c r="G50" s="389"/>
      <c r="H50" s="389"/>
      <c r="I50" s="389"/>
      <c r="J50" s="137"/>
      <c r="K50" s="138"/>
      <c r="L50" s="213"/>
      <c r="M50" s="213"/>
      <c r="N50" s="213"/>
      <c r="O50" s="137"/>
      <c r="P50" s="137"/>
    </row>
    <row r="51" spans="1:16" s="9" customFormat="1" ht="6" customHeight="1">
      <c r="C51" s="4"/>
      <c r="D51" s="4"/>
      <c r="E51" s="4"/>
      <c r="F51" s="4"/>
      <c r="G51" s="4"/>
      <c r="H51" s="4"/>
      <c r="I51" s="4"/>
      <c r="K51" s="8"/>
      <c r="N51" s="8"/>
      <c r="O51" s="8"/>
    </row>
    <row r="52" spans="1:16" ht="20.399999999999999">
      <c r="A52" s="58" t="s">
        <v>16</v>
      </c>
      <c r="B52" s="12" t="s">
        <v>0</v>
      </c>
      <c r="C52" s="388" t="s">
        <v>15</v>
      </c>
      <c r="D52" s="388"/>
      <c r="E52" s="388"/>
      <c r="F52" s="72"/>
      <c r="G52" s="388" t="s">
        <v>26</v>
      </c>
      <c r="H52" s="388"/>
      <c r="I52" s="388"/>
      <c r="K52" s="73"/>
      <c r="L52" s="73"/>
    </row>
    <row r="53" spans="1:16" ht="20.399999999999999">
      <c r="C53" s="34" t="s">
        <v>225</v>
      </c>
      <c r="D53" s="363"/>
      <c r="E53" s="34" t="s">
        <v>183</v>
      </c>
      <c r="F53" s="34"/>
      <c r="G53" s="34" t="s">
        <v>225</v>
      </c>
      <c r="H53" s="363"/>
      <c r="I53" s="34" t="s">
        <v>183</v>
      </c>
      <c r="K53" s="14"/>
      <c r="L53" s="14"/>
    </row>
    <row r="54" spans="1:16" ht="20.399999999999999">
      <c r="C54" s="34"/>
      <c r="D54" s="363"/>
      <c r="E54" s="34" t="s">
        <v>236</v>
      </c>
      <c r="F54" s="34"/>
      <c r="G54" s="34"/>
      <c r="H54" s="363"/>
      <c r="I54" s="34"/>
      <c r="K54" s="14"/>
      <c r="L54" s="14"/>
    </row>
    <row r="55" spans="1:16" ht="20.399999999999999">
      <c r="A55" s="52" t="s">
        <v>207</v>
      </c>
      <c r="C55" s="364"/>
      <c r="D55" s="364"/>
      <c r="E55" s="364"/>
      <c r="F55" s="364"/>
      <c r="G55" s="363"/>
      <c r="H55" s="365"/>
      <c r="I55" s="365"/>
      <c r="K55" s="9"/>
      <c r="N55" s="9"/>
      <c r="O55" s="7"/>
    </row>
    <row r="56" spans="1:16" ht="20.399999999999999">
      <c r="A56" s="52" t="s">
        <v>95</v>
      </c>
      <c r="C56" s="27"/>
      <c r="D56" s="69"/>
      <c r="E56" s="27"/>
      <c r="F56" s="69"/>
      <c r="H56" s="39"/>
      <c r="I56" s="39"/>
      <c r="K56" s="9"/>
      <c r="N56" s="9"/>
      <c r="O56" s="7"/>
    </row>
    <row r="57" spans="1:16">
      <c r="A57" s="206" t="s">
        <v>203</v>
      </c>
      <c r="C57" s="27"/>
      <c r="D57" s="69"/>
      <c r="E57" s="27"/>
      <c r="F57" s="69"/>
      <c r="H57" s="39"/>
      <c r="I57" s="39"/>
      <c r="K57" s="9"/>
      <c r="N57" s="9"/>
      <c r="O57" s="7"/>
    </row>
    <row r="58" spans="1:16">
      <c r="A58" s="207" t="s">
        <v>159</v>
      </c>
      <c r="C58" s="66">
        <v>0</v>
      </c>
      <c r="D58" s="69"/>
      <c r="E58" s="176">
        <v>-15971586</v>
      </c>
      <c r="F58" s="77"/>
      <c r="G58" s="66">
        <v>0</v>
      </c>
      <c r="H58" s="39"/>
      <c r="I58" s="176">
        <v>-15971586</v>
      </c>
      <c r="K58" s="57"/>
      <c r="L58" s="57"/>
      <c r="N58" s="9"/>
      <c r="O58" s="7"/>
    </row>
    <row r="59" spans="1:16" ht="20.399999999999999">
      <c r="A59" s="52" t="s">
        <v>96</v>
      </c>
      <c r="C59" s="66">
        <f>SUM(C58)</f>
        <v>0</v>
      </c>
      <c r="D59" s="39"/>
      <c r="E59" s="171">
        <f>SUM(E58:E58)</f>
        <v>-15971586</v>
      </c>
      <c r="F59" s="74"/>
      <c r="G59" s="66">
        <f>SUM(G58)</f>
        <v>0</v>
      </c>
      <c r="H59" s="74"/>
      <c r="I59" s="171">
        <f>SUM(I58:I58)</f>
        <v>-15971586</v>
      </c>
      <c r="K59" s="214"/>
      <c r="L59" s="214"/>
      <c r="N59" s="9"/>
      <c r="O59" s="7"/>
    </row>
    <row r="60" spans="1:16" ht="20.399999999999999">
      <c r="A60" s="52" t="s">
        <v>208</v>
      </c>
      <c r="C60" s="66">
        <f>SUM(C59)</f>
        <v>0</v>
      </c>
      <c r="D60" s="39"/>
      <c r="E60" s="208">
        <f>SUM(E59)</f>
        <v>-15971586</v>
      </c>
      <c r="F60" s="74"/>
      <c r="G60" s="66">
        <f>SUM(G59)</f>
        <v>0</v>
      </c>
      <c r="H60" s="74"/>
      <c r="I60" s="208">
        <f>SUM(I59)</f>
        <v>-15971586</v>
      </c>
      <c r="K60" s="214"/>
      <c r="L60" s="214"/>
      <c r="N60" s="9"/>
      <c r="O60" s="7"/>
    </row>
    <row r="61" spans="1:16" ht="21" thickBot="1">
      <c r="A61" s="52" t="s">
        <v>251</v>
      </c>
      <c r="C61" s="169">
        <f>C33+C60</f>
        <v>-84937176</v>
      </c>
      <c r="D61" s="22" t="s">
        <v>16</v>
      </c>
      <c r="E61" s="169">
        <f>E33+E60</f>
        <v>-52722638</v>
      </c>
      <c r="G61" s="169">
        <f>G33+G60</f>
        <v>-115094504</v>
      </c>
      <c r="H61" s="110"/>
      <c r="I61" s="169">
        <f>I33+I60</f>
        <v>-23594503</v>
      </c>
      <c r="K61" s="214"/>
      <c r="L61" s="57"/>
      <c r="N61" s="9"/>
      <c r="O61" s="7"/>
    </row>
    <row r="62" spans="1:16" ht="21" thickTop="1">
      <c r="A62" s="52"/>
      <c r="C62" s="39"/>
      <c r="E62" s="39"/>
      <c r="H62" s="110"/>
      <c r="I62" s="39"/>
      <c r="K62" s="214"/>
      <c r="L62" s="57"/>
      <c r="N62" s="9"/>
      <c r="O62" s="7"/>
    </row>
    <row r="63" spans="1:16" ht="20.399999999999999">
      <c r="A63" s="52" t="s">
        <v>220</v>
      </c>
      <c r="C63" s="27"/>
      <c r="D63" s="20"/>
      <c r="E63" s="27"/>
      <c r="F63" s="20"/>
      <c r="I63" s="39"/>
    </row>
    <row r="64" spans="1:16">
      <c r="A64" s="16" t="s">
        <v>209</v>
      </c>
      <c r="C64" s="82">
        <f>C33-C65</f>
        <v>-81664704</v>
      </c>
      <c r="D64" s="27"/>
      <c r="E64" s="82">
        <f>E33-E65</f>
        <v>-30727054</v>
      </c>
      <c r="F64" s="27"/>
      <c r="G64" s="82">
        <f>G33-G65</f>
        <v>-115094504</v>
      </c>
      <c r="H64" s="39"/>
      <c r="I64" s="82">
        <f>I33-I65</f>
        <v>-7622917</v>
      </c>
      <c r="K64" s="220"/>
      <c r="L64" s="39"/>
      <c r="N64" s="9"/>
      <c r="O64" s="7"/>
    </row>
    <row r="65" spans="1:15">
      <c r="A65" s="16" t="s">
        <v>210</v>
      </c>
      <c r="C65" s="171">
        <v>-3272472</v>
      </c>
      <c r="D65" s="27"/>
      <c r="E65" s="171">
        <v>-6023998</v>
      </c>
      <c r="F65" s="27"/>
      <c r="G65" s="221">
        <v>0</v>
      </c>
      <c r="H65" s="39"/>
      <c r="I65" s="221">
        <v>0</v>
      </c>
      <c r="K65" s="226"/>
      <c r="L65" s="39"/>
      <c r="N65" s="225"/>
      <c r="O65" s="7"/>
    </row>
    <row r="66" spans="1:15" ht="21" thickBot="1">
      <c r="A66" s="52" t="s">
        <v>249</v>
      </c>
      <c r="C66" s="169">
        <f>SUM(C64:C65)</f>
        <v>-84937176</v>
      </c>
      <c r="D66" s="20"/>
      <c r="E66" s="169">
        <f>SUM(E64:E65)</f>
        <v>-36751052</v>
      </c>
      <c r="F66" s="20"/>
      <c r="G66" s="169">
        <f>SUM(G64:G65)</f>
        <v>-115094504</v>
      </c>
      <c r="I66" s="169">
        <f>SUM(I64:I65)</f>
        <v>-7622917</v>
      </c>
      <c r="K66" s="71"/>
      <c r="L66" s="4"/>
      <c r="N66" s="166"/>
      <c r="O66" s="7"/>
    </row>
    <row r="67" spans="1:15" ht="21" thickTop="1">
      <c r="A67" s="52"/>
      <c r="C67" s="27"/>
      <c r="D67" s="20"/>
      <c r="E67" s="27"/>
      <c r="F67" s="20"/>
      <c r="I67" s="39"/>
      <c r="K67" s="4"/>
      <c r="L67" s="4"/>
      <c r="N67" s="9"/>
      <c r="O67" s="7"/>
    </row>
    <row r="68" spans="1:15" ht="20.399999999999999">
      <c r="A68" s="52" t="s">
        <v>221</v>
      </c>
      <c r="C68" s="27"/>
      <c r="D68" s="20"/>
      <c r="E68" s="27"/>
      <c r="F68" s="20"/>
      <c r="I68" s="39"/>
      <c r="K68" s="4"/>
      <c r="L68" s="4"/>
      <c r="N68" s="9"/>
      <c r="O68" s="7"/>
    </row>
    <row r="69" spans="1:15">
      <c r="A69" s="16" t="s">
        <v>209</v>
      </c>
      <c r="C69" s="82">
        <f>C61-C70</f>
        <v>-81664704</v>
      </c>
      <c r="D69" s="27"/>
      <c r="E69" s="82">
        <f>E61-E70</f>
        <v>-46698640</v>
      </c>
      <c r="F69" s="27"/>
      <c r="G69" s="27">
        <f>G61-G70</f>
        <v>-115094504</v>
      </c>
      <c r="H69" s="39"/>
      <c r="I69" s="27">
        <f>I61-I70</f>
        <v>-23594503</v>
      </c>
      <c r="K69" s="4"/>
      <c r="L69" s="4"/>
      <c r="N69" s="9"/>
      <c r="O69" s="7"/>
    </row>
    <row r="70" spans="1:15">
      <c r="A70" s="16" t="s">
        <v>210</v>
      </c>
      <c r="C70" s="227">
        <f>C65</f>
        <v>-3272472</v>
      </c>
      <c r="D70" s="27"/>
      <c r="E70" s="227">
        <f>E65</f>
        <v>-6023998</v>
      </c>
      <c r="F70" s="27"/>
      <c r="G70" s="221">
        <v>0</v>
      </c>
      <c r="H70" s="39"/>
      <c r="I70" s="221">
        <v>0</v>
      </c>
      <c r="K70" s="4"/>
      <c r="L70" s="4"/>
      <c r="N70" s="9"/>
      <c r="O70" s="7"/>
    </row>
    <row r="71" spans="1:15" ht="21" thickBot="1">
      <c r="A71" s="52" t="s">
        <v>251</v>
      </c>
      <c r="C71" s="169">
        <f>SUM(C69:C70)</f>
        <v>-84937176</v>
      </c>
      <c r="D71" s="20"/>
      <c r="E71" s="169">
        <f>SUM(E69:E70)</f>
        <v>-52722638</v>
      </c>
      <c r="F71" s="20"/>
      <c r="G71" s="169">
        <f>SUM(G69:G70)</f>
        <v>-115094504</v>
      </c>
      <c r="I71" s="169">
        <f>SUM(I69:I70)</f>
        <v>-23594503</v>
      </c>
      <c r="K71" s="71"/>
      <c r="L71" s="4"/>
      <c r="N71" s="9"/>
      <c r="O71" s="7"/>
    </row>
    <row r="72" spans="1:15" ht="21" thickTop="1">
      <c r="A72" s="52"/>
      <c r="C72" s="4"/>
      <c r="D72" s="18"/>
      <c r="E72" s="4"/>
      <c r="F72" s="18"/>
      <c r="G72" s="4"/>
      <c r="H72" s="18"/>
      <c r="I72" s="4"/>
      <c r="K72" s="4"/>
      <c r="L72" s="4"/>
      <c r="N72" s="9"/>
      <c r="O72" s="7"/>
    </row>
    <row r="73" spans="1:15" ht="21" thickBot="1">
      <c r="A73" s="52" t="s">
        <v>252</v>
      </c>
      <c r="B73" s="10">
        <v>24.1</v>
      </c>
      <c r="C73" s="162">
        <f>C64/11127551934</f>
        <v>-7.3389640852158343E-3</v>
      </c>
      <c r="D73" s="163"/>
      <c r="E73" s="162">
        <f>E64/11127551934</f>
        <v>-2.7613489635680004E-3</v>
      </c>
      <c r="F73" s="163"/>
      <c r="G73" s="162">
        <f>G64/11127551934</f>
        <v>-1.0343200794087617E-2</v>
      </c>
      <c r="H73" s="163"/>
      <c r="I73" s="162">
        <f>I64/11127551934</f>
        <v>-6.8504888094103947E-4</v>
      </c>
      <c r="K73" s="4"/>
      <c r="L73" s="4"/>
      <c r="N73" s="9"/>
      <c r="O73" s="7"/>
    </row>
    <row r="74" spans="1:15" ht="20.399999999999999" thickTop="1">
      <c r="A74" s="7"/>
      <c r="B74" s="7"/>
      <c r="C74" s="164"/>
      <c r="D74" s="164"/>
      <c r="E74" s="164"/>
      <c r="F74" s="164"/>
      <c r="G74" s="164"/>
      <c r="H74" s="164"/>
      <c r="I74" s="164"/>
      <c r="K74" s="4"/>
      <c r="L74" s="4"/>
      <c r="N74" s="9"/>
      <c r="O74" s="7"/>
    </row>
    <row r="75" spans="1:15" ht="21" thickBot="1">
      <c r="A75" s="52" t="s">
        <v>253</v>
      </c>
      <c r="B75" s="10">
        <v>24.2</v>
      </c>
      <c r="C75" s="162">
        <f>C73</f>
        <v>-7.3389640852158343E-3</v>
      </c>
      <c r="D75" s="163"/>
      <c r="E75" s="162">
        <v>-2.8E-3</v>
      </c>
      <c r="F75" s="163"/>
      <c r="G75" s="162">
        <f>G73</f>
        <v>-1.0343200794087617E-2</v>
      </c>
      <c r="H75" s="163"/>
      <c r="I75" s="162">
        <v>-6.9999999999999999E-4</v>
      </c>
      <c r="K75" s="4"/>
      <c r="L75" s="4"/>
      <c r="N75" s="9"/>
      <c r="O75" s="7"/>
    </row>
    <row r="76" spans="1:15" ht="20.399999999999999" thickTop="1">
      <c r="A76" s="16"/>
      <c r="C76" s="3"/>
      <c r="D76" s="78"/>
      <c r="E76" s="78"/>
      <c r="F76" s="78"/>
      <c r="G76" s="4"/>
      <c r="H76" s="39"/>
      <c r="I76" s="4"/>
      <c r="K76" s="79"/>
      <c r="L76" s="79"/>
      <c r="N76" s="9"/>
      <c r="O76" s="7"/>
    </row>
    <row r="77" spans="1:15">
      <c r="C77" s="80"/>
      <c r="D77" s="80"/>
      <c r="E77" s="80"/>
      <c r="F77" s="80"/>
      <c r="I77" s="39"/>
      <c r="N77" s="9"/>
      <c r="O77" s="7"/>
    </row>
    <row r="78" spans="1:15">
      <c r="A78" s="15"/>
      <c r="C78" s="164"/>
      <c r="D78" s="164"/>
      <c r="E78" s="164"/>
      <c r="F78" s="164"/>
      <c r="G78" s="164"/>
      <c r="H78" s="164"/>
      <c r="I78" s="164"/>
      <c r="N78" s="9"/>
      <c r="O78" s="7"/>
    </row>
    <row r="79" spans="1:15">
      <c r="A79" s="7"/>
      <c r="C79" s="164"/>
      <c r="D79" s="80"/>
      <c r="E79" s="80"/>
      <c r="F79" s="80"/>
      <c r="G79" s="220"/>
      <c r="I79" s="228"/>
      <c r="N79" s="9"/>
      <c r="O79" s="7"/>
    </row>
    <row r="80" spans="1:15">
      <c r="A80" s="7"/>
      <c r="C80" s="164"/>
      <c r="D80" s="80"/>
      <c r="E80" s="80"/>
      <c r="F80" s="80"/>
      <c r="N80" s="9"/>
      <c r="O80" s="7"/>
    </row>
    <row r="81" spans="1:15">
      <c r="A81" s="7"/>
      <c r="C81" s="164"/>
      <c r="D81" s="80"/>
      <c r="E81" s="80"/>
      <c r="F81" s="80"/>
      <c r="N81" s="9"/>
      <c r="O81" s="7"/>
    </row>
    <row r="82" spans="1:15">
      <c r="A82" s="7"/>
      <c r="C82" s="164"/>
      <c r="D82" s="80"/>
      <c r="E82" s="80"/>
      <c r="F82" s="80"/>
      <c r="N82" s="9"/>
      <c r="O82" s="7"/>
    </row>
    <row r="83" spans="1:15">
      <c r="A83" s="7"/>
      <c r="C83" s="80"/>
      <c r="D83" s="80"/>
      <c r="E83" s="80"/>
      <c r="F83" s="80"/>
      <c r="N83" s="9"/>
      <c r="O83" s="7"/>
    </row>
    <row r="84" spans="1:15">
      <c r="A84" s="7"/>
      <c r="C84" s="80"/>
      <c r="D84" s="80"/>
      <c r="E84" s="80"/>
      <c r="F84" s="80"/>
      <c r="N84" s="9"/>
      <c r="O84" s="7"/>
    </row>
    <row r="85" spans="1:15">
      <c r="A85" s="7"/>
      <c r="C85" s="80"/>
      <c r="D85" s="80"/>
      <c r="E85" s="80"/>
      <c r="F85" s="80"/>
      <c r="N85" s="9"/>
      <c r="O85" s="7"/>
    </row>
    <row r="86" spans="1:15">
      <c r="A86" s="7"/>
      <c r="C86" s="80"/>
      <c r="D86" s="80"/>
      <c r="E86" s="80"/>
      <c r="F86" s="80"/>
      <c r="N86" s="9"/>
      <c r="O86" s="7"/>
    </row>
    <row r="87" spans="1:15">
      <c r="A87" s="7"/>
      <c r="C87" s="80"/>
      <c r="D87" s="80"/>
      <c r="E87" s="80"/>
      <c r="F87" s="80"/>
      <c r="N87" s="9"/>
      <c r="O87" s="7"/>
    </row>
    <row r="88" spans="1:15">
      <c r="A88" s="7"/>
      <c r="C88" s="80"/>
      <c r="D88" s="80"/>
      <c r="E88" s="80"/>
      <c r="F88" s="80"/>
      <c r="N88" s="9"/>
      <c r="O88" s="7"/>
    </row>
    <row r="89" spans="1:15">
      <c r="A89" s="7"/>
      <c r="C89" s="80"/>
      <c r="D89" s="80"/>
      <c r="E89" s="80"/>
      <c r="F89" s="80"/>
      <c r="N89" s="9"/>
      <c r="O89" s="7"/>
    </row>
    <row r="90" spans="1:15">
      <c r="A90" s="58" t="s">
        <v>67</v>
      </c>
      <c r="C90" s="80"/>
      <c r="D90" s="80"/>
      <c r="E90" s="80"/>
      <c r="F90" s="80"/>
      <c r="N90" s="9"/>
      <c r="O90" s="7"/>
    </row>
    <row r="91" spans="1:15">
      <c r="A91" s="7"/>
      <c r="C91" s="80"/>
      <c r="D91" s="80"/>
      <c r="E91" s="80"/>
      <c r="F91" s="80"/>
      <c r="N91" s="9"/>
      <c r="O91" s="7"/>
    </row>
    <row r="93" spans="1:15">
      <c r="A93" s="7"/>
    </row>
  </sheetData>
  <mergeCells count="14">
    <mergeCell ref="C52:E52"/>
    <mergeCell ref="G52:I52"/>
    <mergeCell ref="A50:I50"/>
    <mergeCell ref="A4:I4"/>
    <mergeCell ref="A48:I48"/>
    <mergeCell ref="A49:I49"/>
    <mergeCell ref="C7:E7"/>
    <mergeCell ref="G7:I7"/>
    <mergeCell ref="A5:I5"/>
    <mergeCell ref="A1:I1"/>
    <mergeCell ref="A2:I2"/>
    <mergeCell ref="A3:I3"/>
    <mergeCell ref="A46:I46"/>
    <mergeCell ref="A47:I47"/>
  </mergeCells>
  <pageMargins left="0.8" right="0.4" top="1" bottom="0.5" header="0.3" footer="0.3"/>
  <pageSetup paperSize="9" scale="82" firstPageNumber="8" fitToHeight="0" orientation="portrait" r:id="rId1"/>
  <rowBreaks count="1" manualBreakCount="1">
    <brk id="45" max="16383" man="1"/>
  </rowBreaks>
  <ignoredErrors>
    <ignoredError sqref="C53:I53 H8 F8 D8 C8 E8 G8 I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  <pageSetUpPr fitToPage="1"/>
  </sheetPr>
  <dimension ref="A1:R90"/>
  <sheetViews>
    <sheetView view="pageBreakPreview" topLeftCell="A73" zoomScale="90" zoomScaleNormal="100" zoomScaleSheetLayoutView="90" zoomScalePageLayoutView="60" workbookViewId="0">
      <selection activeCell="L13" sqref="L13"/>
    </sheetView>
  </sheetViews>
  <sheetFormatPr defaultColWidth="9.125" defaultRowHeight="19.8"/>
  <cols>
    <col min="1" max="1" width="59.75" style="58" customWidth="1"/>
    <col min="2" max="2" width="10.625" style="13" customWidth="1"/>
    <col min="3" max="3" width="12.75" style="26" customWidth="1"/>
    <col min="4" max="4" width="1.125" style="26" customWidth="1"/>
    <col min="5" max="5" width="13.625" style="26" bestFit="1" customWidth="1"/>
    <col min="6" max="6" width="1.125" style="26" customWidth="1"/>
    <col min="7" max="7" width="12.5" style="39" bestFit="1" customWidth="1"/>
    <col min="8" max="8" width="1.125" style="60" customWidth="1"/>
    <col min="9" max="9" width="12.75" style="60" customWidth="1"/>
    <col min="10" max="10" width="9.125" style="7"/>
    <col min="11" max="11" width="15.75" style="9" customWidth="1"/>
    <col min="12" max="12" width="2.125" style="9" customWidth="1"/>
    <col min="13" max="13" width="13.25" style="9" bestFit="1" customWidth="1"/>
    <col min="14" max="14" width="4" style="9" customWidth="1"/>
    <col min="15" max="15" width="11" style="9" bestFit="1" customWidth="1"/>
    <col min="16" max="16" width="1.875" style="9" customWidth="1"/>
    <col min="17" max="17" width="13.375" style="9" customWidth="1"/>
    <col min="18" max="18" width="9.125" style="9"/>
    <col min="19" max="16384" width="9.125" style="7"/>
  </cols>
  <sheetData>
    <row r="1" spans="1:17" ht="23.4">
      <c r="A1" s="383" t="s">
        <v>48</v>
      </c>
      <c r="B1" s="383"/>
      <c r="C1" s="383"/>
      <c r="D1" s="383"/>
      <c r="E1" s="383"/>
      <c r="F1" s="383"/>
      <c r="G1" s="383"/>
      <c r="H1" s="383"/>
      <c r="I1" s="383"/>
    </row>
    <row r="2" spans="1:17" ht="23.4">
      <c r="A2" s="387" t="s">
        <v>39</v>
      </c>
      <c r="B2" s="387"/>
      <c r="C2" s="387"/>
      <c r="D2" s="387"/>
      <c r="E2" s="387"/>
      <c r="F2" s="387"/>
      <c r="G2" s="387"/>
      <c r="H2" s="387"/>
      <c r="I2" s="387"/>
    </row>
    <row r="3" spans="1:17" ht="23.4">
      <c r="A3" s="387" t="s">
        <v>232</v>
      </c>
      <c r="B3" s="387"/>
      <c r="C3" s="387"/>
      <c r="D3" s="387"/>
      <c r="E3" s="387"/>
      <c r="F3" s="387"/>
      <c r="G3" s="387"/>
      <c r="H3" s="387"/>
      <c r="I3" s="387"/>
    </row>
    <row r="4" spans="1:17" ht="23.4">
      <c r="A4" s="387" t="s">
        <v>68</v>
      </c>
      <c r="B4" s="387"/>
      <c r="C4" s="387"/>
      <c r="D4" s="387"/>
      <c r="E4" s="387"/>
      <c r="F4" s="387"/>
      <c r="G4" s="387"/>
      <c r="H4" s="387"/>
      <c r="I4" s="387"/>
    </row>
    <row r="5" spans="1:17" ht="20.399999999999999">
      <c r="A5" s="384" t="s">
        <v>45</v>
      </c>
      <c r="B5" s="384"/>
      <c r="C5" s="384"/>
      <c r="D5" s="384"/>
      <c r="E5" s="384"/>
      <c r="F5" s="384"/>
      <c r="G5" s="384"/>
      <c r="H5" s="384"/>
      <c r="I5" s="384"/>
    </row>
    <row r="6" spans="1:17" s="9" customFormat="1" ht="7.2" customHeight="1">
      <c r="C6" s="8"/>
      <c r="D6" s="8"/>
      <c r="E6" s="8"/>
      <c r="F6" s="8"/>
      <c r="G6" s="4"/>
      <c r="H6" s="57"/>
      <c r="I6" s="57"/>
    </row>
    <row r="7" spans="1:17" ht="20.399999999999999">
      <c r="A7" s="58" t="s">
        <v>16</v>
      </c>
      <c r="B7" s="12" t="s">
        <v>0</v>
      </c>
      <c r="C7" s="390" t="s">
        <v>15</v>
      </c>
      <c r="D7" s="390"/>
      <c r="E7" s="390"/>
      <c r="F7" s="59"/>
      <c r="G7" s="391" t="s">
        <v>26</v>
      </c>
      <c r="H7" s="391"/>
      <c r="I7" s="391"/>
    </row>
    <row r="8" spans="1:17" ht="20.399999999999999">
      <c r="C8" s="34" t="s">
        <v>225</v>
      </c>
      <c r="D8" s="363"/>
      <c r="E8" s="34" t="s">
        <v>183</v>
      </c>
      <c r="F8" s="34"/>
      <c r="G8" s="34" t="s">
        <v>225</v>
      </c>
      <c r="H8" s="363"/>
      <c r="I8" s="34" t="s">
        <v>183</v>
      </c>
    </row>
    <row r="9" spans="1:17" ht="20.399999999999999">
      <c r="C9" s="34"/>
      <c r="D9" s="363"/>
      <c r="E9" s="34" t="s">
        <v>236</v>
      </c>
      <c r="F9" s="34"/>
      <c r="G9" s="34"/>
      <c r="H9" s="363"/>
      <c r="I9" s="34"/>
    </row>
    <row r="10" spans="1:17" ht="20.399999999999999">
      <c r="A10" s="52" t="s">
        <v>14</v>
      </c>
      <c r="G10" s="22"/>
    </row>
    <row r="11" spans="1:17">
      <c r="A11" s="16" t="s">
        <v>51</v>
      </c>
      <c r="B11" s="13">
        <v>8</v>
      </c>
      <c r="C11" s="20">
        <v>481556231</v>
      </c>
      <c r="D11" s="20"/>
      <c r="E11" s="20">
        <v>450762808</v>
      </c>
      <c r="F11" s="20"/>
      <c r="G11" s="61">
        <v>0</v>
      </c>
      <c r="H11" s="22"/>
      <c r="I11" s="61">
        <v>0</v>
      </c>
      <c r="K11" s="39"/>
      <c r="L11" s="39"/>
      <c r="M11" s="73"/>
      <c r="O11" s="57"/>
      <c r="Q11" s="57"/>
    </row>
    <row r="12" spans="1:17">
      <c r="A12" s="16" t="s">
        <v>133</v>
      </c>
      <c r="C12" s="20">
        <v>87478873</v>
      </c>
      <c r="D12" s="20"/>
      <c r="E12" s="20">
        <v>65494451</v>
      </c>
      <c r="F12" s="20"/>
      <c r="G12" s="61">
        <v>0</v>
      </c>
      <c r="H12" s="74"/>
      <c r="I12" s="61">
        <v>0</v>
      </c>
      <c r="K12" s="39"/>
      <c r="L12" s="39"/>
      <c r="M12" s="74"/>
      <c r="O12" s="57"/>
      <c r="Q12" s="57"/>
    </row>
    <row r="13" spans="1:17">
      <c r="A13" s="16" t="s">
        <v>134</v>
      </c>
      <c r="C13" s="20">
        <v>1055052</v>
      </c>
      <c r="D13" s="20"/>
      <c r="E13" s="20">
        <v>1228320</v>
      </c>
      <c r="F13" s="20"/>
      <c r="G13" s="61">
        <v>0</v>
      </c>
      <c r="H13" s="74"/>
      <c r="I13" s="61">
        <v>0</v>
      </c>
      <c r="K13" s="39"/>
      <c r="L13" s="39"/>
      <c r="M13" s="74"/>
      <c r="O13" s="57"/>
      <c r="Q13" s="57"/>
    </row>
    <row r="14" spans="1:17">
      <c r="A14" s="16" t="s">
        <v>166</v>
      </c>
      <c r="B14" s="13">
        <v>13</v>
      </c>
      <c r="C14" s="61">
        <v>0</v>
      </c>
      <c r="D14" s="20"/>
      <c r="E14" s="20">
        <v>36216767</v>
      </c>
      <c r="F14" s="20"/>
      <c r="G14" s="61">
        <v>0</v>
      </c>
      <c r="H14" s="74"/>
      <c r="I14" s="20">
        <v>27733284</v>
      </c>
      <c r="M14" s="74"/>
      <c r="O14" s="57"/>
      <c r="Q14" s="57"/>
    </row>
    <row r="15" spans="1:17">
      <c r="A15" s="16" t="s">
        <v>52</v>
      </c>
      <c r="B15" s="13">
        <v>23</v>
      </c>
      <c r="C15" s="20">
        <v>11494963</v>
      </c>
      <c r="D15" s="20"/>
      <c r="E15" s="20">
        <v>98801919</v>
      </c>
      <c r="F15" s="20"/>
      <c r="G15" s="22">
        <v>7589505</v>
      </c>
      <c r="H15" s="22"/>
      <c r="I15" s="22">
        <v>22262890</v>
      </c>
      <c r="K15" s="39"/>
      <c r="L15" s="39"/>
      <c r="M15" s="4"/>
      <c r="O15" s="57"/>
      <c r="Q15" s="57"/>
    </row>
    <row r="16" spans="1:17" ht="20.399999999999999">
      <c r="A16" s="19" t="s">
        <v>29</v>
      </c>
      <c r="C16" s="62">
        <f>SUM(C11:C15)</f>
        <v>581585119</v>
      </c>
      <c r="D16" s="20"/>
      <c r="E16" s="62">
        <f>SUM(E11:E15)</f>
        <v>652504265</v>
      </c>
      <c r="F16" s="20"/>
      <c r="G16" s="62">
        <f>SUM(G11:G15)</f>
        <v>7589505</v>
      </c>
      <c r="H16" s="22"/>
      <c r="I16" s="62">
        <f>SUM(I11:I15)</f>
        <v>49996174</v>
      </c>
      <c r="K16" s="39"/>
      <c r="M16" s="4"/>
      <c r="O16" s="39"/>
      <c r="Q16" s="39"/>
    </row>
    <row r="17" spans="1:17" ht="20.399999999999999">
      <c r="A17" s="19"/>
      <c r="C17" s="27"/>
      <c r="D17" s="20"/>
      <c r="E17" s="27"/>
      <c r="F17" s="20"/>
      <c r="H17" s="22"/>
      <c r="I17" s="39"/>
      <c r="M17" s="209"/>
    </row>
    <row r="18" spans="1:17" ht="20.399999999999999">
      <c r="A18" s="52" t="s">
        <v>53</v>
      </c>
      <c r="C18" s="27"/>
      <c r="D18" s="20"/>
      <c r="E18" s="27"/>
      <c r="F18" s="20"/>
      <c r="H18" s="22"/>
      <c r="I18" s="39"/>
    </row>
    <row r="19" spans="1:17">
      <c r="A19" s="16" t="s">
        <v>54</v>
      </c>
      <c r="B19" s="13">
        <v>8</v>
      </c>
      <c r="C19" s="20">
        <v>455681146</v>
      </c>
      <c r="D19" s="63"/>
      <c r="E19" s="20">
        <v>445323476</v>
      </c>
      <c r="F19" s="63"/>
      <c r="G19" s="61">
        <v>0</v>
      </c>
      <c r="H19" s="64"/>
      <c r="I19" s="61">
        <v>0</v>
      </c>
      <c r="K19" s="211"/>
      <c r="M19" s="215"/>
      <c r="O19" s="57"/>
      <c r="Q19" s="57"/>
    </row>
    <row r="20" spans="1:17">
      <c r="A20" s="16" t="s">
        <v>135</v>
      </c>
      <c r="C20" s="20">
        <v>76481761</v>
      </c>
      <c r="D20" s="63"/>
      <c r="E20" s="20">
        <v>76655067</v>
      </c>
      <c r="F20" s="63"/>
      <c r="G20" s="61">
        <v>0</v>
      </c>
      <c r="H20" s="74"/>
      <c r="I20" s="61">
        <v>0</v>
      </c>
      <c r="K20" s="211"/>
      <c r="M20" s="215"/>
      <c r="O20" s="57"/>
      <c r="Q20" s="57"/>
    </row>
    <row r="21" spans="1:17">
      <c r="A21" s="16" t="s">
        <v>74</v>
      </c>
      <c r="B21" s="13">
        <v>8</v>
      </c>
      <c r="C21" s="20">
        <v>14359787</v>
      </c>
      <c r="D21" s="63"/>
      <c r="E21" s="20">
        <v>10536856</v>
      </c>
      <c r="F21" s="63"/>
      <c r="G21" s="61">
        <v>0</v>
      </c>
      <c r="H21" s="64"/>
      <c r="I21" s="61">
        <v>0</v>
      </c>
      <c r="K21" s="211"/>
      <c r="M21" s="215"/>
      <c r="O21" s="57"/>
      <c r="Q21" s="57"/>
    </row>
    <row r="22" spans="1:17">
      <c r="A22" s="16" t="s">
        <v>188</v>
      </c>
      <c r="C22" s="244">
        <v>24374345</v>
      </c>
      <c r="D22" s="63"/>
      <c r="E22" s="244">
        <v>16986998</v>
      </c>
      <c r="F22" s="63"/>
      <c r="G22" s="61">
        <v>0</v>
      </c>
      <c r="H22" s="64"/>
      <c r="I22" s="61">
        <v>0</v>
      </c>
      <c r="K22" s="211"/>
      <c r="M22" s="215"/>
      <c r="O22" s="57"/>
      <c r="Q22" s="57"/>
    </row>
    <row r="23" spans="1:17">
      <c r="A23" s="16" t="s">
        <v>35</v>
      </c>
      <c r="C23" s="20">
        <v>107613395</v>
      </c>
      <c r="D23" s="63"/>
      <c r="E23" s="20">
        <v>95831046</v>
      </c>
      <c r="F23" s="63"/>
      <c r="G23" s="40">
        <v>39620956</v>
      </c>
      <c r="H23" s="64"/>
      <c r="I23" s="40">
        <v>36796641</v>
      </c>
      <c r="K23" s="211"/>
      <c r="M23" s="4"/>
      <c r="O23" s="57"/>
      <c r="Q23" s="57"/>
    </row>
    <row r="24" spans="1:17">
      <c r="A24" s="16" t="s">
        <v>240</v>
      </c>
      <c r="B24" s="13">
        <v>13</v>
      </c>
      <c r="C24" s="82">
        <v>32258134</v>
      </c>
      <c r="D24" s="63"/>
      <c r="E24" s="74">
        <v>0</v>
      </c>
      <c r="F24" s="63"/>
      <c r="G24" s="110">
        <v>106558246</v>
      </c>
      <c r="H24" s="64"/>
      <c r="I24" s="61">
        <v>0</v>
      </c>
      <c r="K24" s="211"/>
      <c r="M24" s="4"/>
      <c r="O24" s="57"/>
      <c r="Q24" s="57"/>
    </row>
    <row r="25" spans="1:17" ht="20.399999999999999">
      <c r="A25" s="19" t="s">
        <v>55</v>
      </c>
      <c r="C25" s="175">
        <f>SUM(C19:C24)</f>
        <v>710768568</v>
      </c>
      <c r="D25" s="20"/>
      <c r="E25" s="175">
        <f>SUM(E19:E24)</f>
        <v>645333443</v>
      </c>
      <c r="F25" s="20"/>
      <c r="G25" s="175">
        <f>SUM(G19:G24)</f>
        <v>146179202</v>
      </c>
      <c r="H25" s="22"/>
      <c r="I25" s="175">
        <f>SUM(I19:I24)</f>
        <v>36796641</v>
      </c>
      <c r="K25" s="216"/>
      <c r="M25" s="4"/>
      <c r="O25" s="216"/>
      <c r="Q25" s="216"/>
    </row>
    <row r="26" spans="1:17" ht="20.399999999999999">
      <c r="A26" s="52" t="s">
        <v>137</v>
      </c>
      <c r="C26" s="175">
        <f>C16-C25</f>
        <v>-129183449</v>
      </c>
      <c r="D26" s="20"/>
      <c r="E26" s="175">
        <f>E16-E25</f>
        <v>7170822</v>
      </c>
      <c r="F26" s="20"/>
      <c r="G26" s="175">
        <f>G16-G25</f>
        <v>-138589697</v>
      </c>
      <c r="H26" s="22"/>
      <c r="I26" s="175">
        <f>I16-I25</f>
        <v>13199533</v>
      </c>
      <c r="K26" s="210"/>
      <c r="M26" s="210"/>
      <c r="O26" s="210"/>
      <c r="Q26" s="210"/>
    </row>
    <row r="27" spans="1:17" ht="20.399999999999999">
      <c r="A27" s="52"/>
      <c r="C27" s="27"/>
      <c r="D27" s="20"/>
      <c r="E27" s="27"/>
      <c r="F27" s="20"/>
      <c r="G27" s="27"/>
      <c r="H27" s="22"/>
      <c r="I27" s="27"/>
    </row>
    <row r="28" spans="1:17">
      <c r="A28" s="58" t="s">
        <v>136</v>
      </c>
      <c r="B28" s="255"/>
      <c r="C28" s="27">
        <v>446434</v>
      </c>
      <c r="D28" s="20"/>
      <c r="E28" s="27">
        <v>727160</v>
      </c>
      <c r="F28" s="20"/>
      <c r="G28" s="39">
        <v>16010047</v>
      </c>
      <c r="H28" s="22"/>
      <c r="I28" s="39">
        <v>11047395</v>
      </c>
      <c r="M28" s="4"/>
      <c r="O28" s="57"/>
      <c r="Q28" s="57"/>
    </row>
    <row r="29" spans="1:17">
      <c r="A29" s="58" t="s">
        <v>34</v>
      </c>
      <c r="C29" s="39">
        <v>-27191898</v>
      </c>
      <c r="D29" s="27"/>
      <c r="E29" s="39">
        <v>-19867791</v>
      </c>
      <c r="F29" s="27"/>
      <c r="G29" s="39">
        <v>-8956258</v>
      </c>
      <c r="H29" s="39"/>
      <c r="I29" s="39">
        <v>-4609246</v>
      </c>
      <c r="K29" s="210"/>
      <c r="M29" s="4"/>
      <c r="O29" s="57"/>
      <c r="Q29" s="57"/>
    </row>
    <row r="30" spans="1:17">
      <c r="A30" s="58" t="s">
        <v>260</v>
      </c>
      <c r="B30" s="13">
        <v>6</v>
      </c>
      <c r="C30" s="39">
        <v>-25959671</v>
      </c>
      <c r="D30" s="27"/>
      <c r="E30" s="39">
        <v>-742877</v>
      </c>
      <c r="F30" s="27"/>
      <c r="G30" s="74">
        <v>0</v>
      </c>
      <c r="H30" s="39"/>
      <c r="I30" s="74">
        <v>0</v>
      </c>
      <c r="K30" s="211"/>
      <c r="M30" s="73"/>
      <c r="O30" s="57"/>
      <c r="Q30" s="57"/>
    </row>
    <row r="31" spans="1:17">
      <c r="A31" s="58" t="s">
        <v>264</v>
      </c>
      <c r="B31" s="13" t="s">
        <v>265</v>
      </c>
      <c r="C31" s="227">
        <v>-12471562</v>
      </c>
      <c r="D31" s="20"/>
      <c r="E31" s="176">
        <v>-9791479</v>
      </c>
      <c r="F31" s="20"/>
      <c r="G31" s="66">
        <v>0</v>
      </c>
      <c r="H31" s="22"/>
      <c r="I31" s="66">
        <v>0</v>
      </c>
      <c r="K31" s="211"/>
      <c r="M31" s="4"/>
      <c r="O31" s="57"/>
      <c r="Q31" s="57"/>
    </row>
    <row r="32" spans="1:17" ht="20.399999999999999">
      <c r="A32" s="52" t="s">
        <v>259</v>
      </c>
      <c r="B32" s="6"/>
      <c r="C32" s="39">
        <f>SUM(C26:C31)</f>
        <v>-194360146</v>
      </c>
      <c r="D32" s="27"/>
      <c r="E32" s="39">
        <f>SUM(E26:E31)</f>
        <v>-22504165</v>
      </c>
      <c r="F32" s="27"/>
      <c r="G32" s="39">
        <f>SUM(G26:G31)</f>
        <v>-131535908</v>
      </c>
      <c r="H32" s="39"/>
      <c r="I32" s="39">
        <f>SUM(I26:I31)</f>
        <v>19637682</v>
      </c>
      <c r="K32" s="211"/>
      <c r="M32" s="4"/>
      <c r="O32" s="39"/>
      <c r="Q32" s="39"/>
    </row>
    <row r="33" spans="1:17">
      <c r="A33" s="58" t="s">
        <v>258</v>
      </c>
      <c r="B33" s="13">
        <v>16</v>
      </c>
      <c r="C33" s="39">
        <v>-2612138</v>
      </c>
      <c r="D33" s="65"/>
      <c r="E33" s="39">
        <v>4995175</v>
      </c>
      <c r="F33" s="65"/>
      <c r="G33" s="176">
        <v>-383480</v>
      </c>
      <c r="H33" s="67"/>
      <c r="I33" s="66">
        <v>0</v>
      </c>
      <c r="K33" s="39"/>
      <c r="M33" s="359"/>
      <c r="O33" s="57"/>
      <c r="Q33" s="57"/>
    </row>
    <row r="34" spans="1:17" ht="20.399999999999999">
      <c r="A34" s="52" t="s">
        <v>80</v>
      </c>
      <c r="B34" s="6"/>
      <c r="C34" s="175">
        <f>SUM(C32:C33)</f>
        <v>-196972284</v>
      </c>
      <c r="D34" s="27"/>
      <c r="E34" s="175">
        <f>SUM(E32:E33)</f>
        <v>-17508990</v>
      </c>
      <c r="F34" s="27"/>
      <c r="G34" s="175">
        <f>SUM(G32:G33)</f>
        <v>-131919388</v>
      </c>
      <c r="H34" s="39"/>
      <c r="I34" s="175">
        <f>SUM(I32:I33)</f>
        <v>19637682</v>
      </c>
      <c r="K34" s="217"/>
      <c r="M34" s="4"/>
      <c r="O34" s="82"/>
      <c r="Q34" s="82"/>
    </row>
    <row r="35" spans="1:17" ht="20.399999999999999">
      <c r="A35" s="52"/>
      <c r="B35" s="6"/>
      <c r="C35" s="82"/>
      <c r="D35" s="27"/>
      <c r="E35" s="82"/>
      <c r="F35" s="27"/>
      <c r="G35" s="82"/>
      <c r="H35" s="39"/>
      <c r="I35" s="82"/>
    </row>
    <row r="36" spans="1:17" ht="20.399999999999999">
      <c r="A36" s="52"/>
      <c r="B36" s="6"/>
      <c r="C36" s="82"/>
      <c r="D36" s="27"/>
      <c r="E36" s="82"/>
      <c r="F36" s="27"/>
      <c r="G36" s="82"/>
      <c r="H36" s="39"/>
      <c r="I36" s="82"/>
    </row>
    <row r="37" spans="1:17" ht="20.399999999999999">
      <c r="A37" s="52"/>
      <c r="B37" s="6"/>
      <c r="C37" s="82"/>
      <c r="D37" s="27"/>
      <c r="E37" s="82"/>
      <c r="F37" s="27"/>
      <c r="G37" s="82"/>
      <c r="H37" s="39"/>
      <c r="I37" s="82"/>
    </row>
    <row r="38" spans="1:17" ht="20.399999999999999">
      <c r="A38" s="52"/>
      <c r="B38" s="6"/>
      <c r="C38" s="82"/>
      <c r="D38" s="27"/>
      <c r="E38" s="82"/>
      <c r="F38" s="27"/>
      <c r="G38" s="82"/>
      <c r="H38" s="39"/>
      <c r="I38" s="82"/>
    </row>
    <row r="39" spans="1:17" ht="20.399999999999999">
      <c r="A39" s="52"/>
      <c r="B39" s="6"/>
      <c r="C39" s="82"/>
      <c r="D39" s="27"/>
      <c r="E39" s="82"/>
      <c r="F39" s="27"/>
      <c r="G39" s="82"/>
      <c r="H39" s="39"/>
      <c r="I39" s="82"/>
    </row>
    <row r="40" spans="1:17" ht="20.399999999999999">
      <c r="A40" s="52"/>
      <c r="B40" s="6"/>
      <c r="C40" s="82"/>
      <c r="D40" s="27"/>
      <c r="E40" s="82"/>
      <c r="F40" s="27"/>
      <c r="G40" s="82"/>
      <c r="H40" s="39"/>
      <c r="I40" s="82"/>
    </row>
    <row r="41" spans="1:17" ht="20.399999999999999">
      <c r="A41" s="52"/>
      <c r="B41" s="6"/>
      <c r="C41" s="82"/>
      <c r="D41" s="27"/>
      <c r="E41" s="82"/>
      <c r="F41" s="27"/>
      <c r="G41" s="82"/>
      <c r="H41" s="39"/>
      <c r="I41" s="82"/>
    </row>
    <row r="42" spans="1:17" ht="20.399999999999999">
      <c r="A42" s="52"/>
      <c r="B42" s="6"/>
      <c r="C42" s="82"/>
      <c r="D42" s="27"/>
      <c r="E42" s="82"/>
      <c r="F42" s="27"/>
      <c r="G42" s="82"/>
      <c r="H42" s="39"/>
      <c r="I42" s="82"/>
    </row>
    <row r="43" spans="1:17" ht="20.399999999999999">
      <c r="A43" s="52"/>
      <c r="B43" s="6"/>
      <c r="C43" s="82"/>
      <c r="D43" s="27"/>
      <c r="E43" s="82"/>
      <c r="F43" s="27"/>
      <c r="G43" s="82"/>
      <c r="H43" s="39"/>
      <c r="I43" s="82"/>
    </row>
    <row r="44" spans="1:17" ht="20.399999999999999">
      <c r="A44" s="52"/>
      <c r="B44" s="6"/>
      <c r="C44" s="82"/>
      <c r="D44" s="27"/>
      <c r="E44" s="82"/>
      <c r="F44" s="27"/>
      <c r="G44" s="82"/>
      <c r="H44" s="39"/>
      <c r="I44" s="82"/>
    </row>
    <row r="45" spans="1:17" ht="20.399999999999999">
      <c r="A45" s="52"/>
      <c r="B45" s="6"/>
      <c r="C45" s="82"/>
      <c r="D45" s="27"/>
      <c r="E45" s="82"/>
      <c r="F45" s="27"/>
      <c r="G45" s="82"/>
      <c r="H45" s="39"/>
      <c r="I45" s="82"/>
    </row>
    <row r="46" spans="1:17" ht="23.4">
      <c r="A46" s="383" t="s">
        <v>48</v>
      </c>
      <c r="B46" s="383"/>
      <c r="C46" s="383"/>
      <c r="D46" s="383"/>
      <c r="E46" s="383"/>
      <c r="F46" s="383"/>
      <c r="G46" s="383"/>
      <c r="H46" s="383"/>
      <c r="I46" s="383"/>
    </row>
    <row r="47" spans="1:17" ht="23.4">
      <c r="A47" s="387" t="s">
        <v>250</v>
      </c>
      <c r="B47" s="387"/>
      <c r="C47" s="387"/>
      <c r="D47" s="387"/>
      <c r="E47" s="387"/>
      <c r="F47" s="387"/>
      <c r="G47" s="387"/>
      <c r="H47" s="387"/>
      <c r="I47" s="387"/>
    </row>
    <row r="48" spans="1:17" ht="23.4">
      <c r="A48" s="387" t="s">
        <v>232</v>
      </c>
      <c r="B48" s="387"/>
      <c r="C48" s="387"/>
      <c r="D48" s="387"/>
      <c r="E48" s="387"/>
      <c r="F48" s="387"/>
      <c r="G48" s="387"/>
      <c r="H48" s="387"/>
      <c r="I48" s="387"/>
    </row>
    <row r="49" spans="1:17" ht="23.4">
      <c r="A49" s="387" t="s">
        <v>68</v>
      </c>
      <c r="B49" s="387"/>
      <c r="C49" s="387"/>
      <c r="D49" s="387"/>
      <c r="E49" s="387"/>
      <c r="F49" s="387"/>
      <c r="G49" s="387"/>
      <c r="H49" s="387"/>
      <c r="I49" s="387"/>
    </row>
    <row r="50" spans="1:17" ht="20.399999999999999">
      <c r="A50" s="384" t="s">
        <v>45</v>
      </c>
      <c r="B50" s="384"/>
      <c r="C50" s="384"/>
      <c r="D50" s="384"/>
      <c r="E50" s="384"/>
      <c r="F50" s="384"/>
      <c r="G50" s="384"/>
      <c r="H50" s="384"/>
      <c r="I50" s="384"/>
    </row>
    <row r="51" spans="1:17" s="9" customFormat="1" ht="7.2" customHeight="1">
      <c r="C51" s="8"/>
      <c r="D51" s="8"/>
      <c r="E51" s="8"/>
      <c r="F51" s="8"/>
      <c r="G51" s="4"/>
      <c r="H51" s="57"/>
      <c r="I51" s="57"/>
    </row>
    <row r="52" spans="1:17" ht="20.399999999999999">
      <c r="A52" s="58" t="s">
        <v>16</v>
      </c>
      <c r="B52" s="12" t="s">
        <v>0</v>
      </c>
      <c r="C52" s="390" t="s">
        <v>15</v>
      </c>
      <c r="D52" s="390"/>
      <c r="E52" s="390"/>
      <c r="F52" s="59"/>
      <c r="G52" s="391" t="s">
        <v>26</v>
      </c>
      <c r="H52" s="391"/>
      <c r="I52" s="391"/>
    </row>
    <row r="53" spans="1:17" ht="20.399999999999999">
      <c r="C53" s="34" t="s">
        <v>225</v>
      </c>
      <c r="D53" s="363"/>
      <c r="E53" s="34" t="s">
        <v>183</v>
      </c>
      <c r="F53" s="34"/>
      <c r="G53" s="34" t="s">
        <v>225</v>
      </c>
      <c r="H53" s="363"/>
      <c r="I53" s="34" t="s">
        <v>183</v>
      </c>
    </row>
    <row r="54" spans="1:17" ht="20.399999999999999">
      <c r="C54" s="34"/>
      <c r="D54" s="363"/>
      <c r="E54" s="34" t="s">
        <v>236</v>
      </c>
      <c r="F54" s="34"/>
      <c r="G54" s="34"/>
      <c r="H54" s="363"/>
      <c r="I54" s="34"/>
    </row>
    <row r="55" spans="1:17" ht="20.399999999999999">
      <c r="A55" s="52" t="s">
        <v>207</v>
      </c>
      <c r="C55" s="364"/>
      <c r="D55" s="364"/>
      <c r="E55" s="364"/>
      <c r="F55" s="364"/>
      <c r="G55" s="363"/>
      <c r="H55" s="365"/>
      <c r="I55" s="365"/>
    </row>
    <row r="56" spans="1:17" ht="20.399999999999999">
      <c r="A56" s="52" t="s">
        <v>95</v>
      </c>
      <c r="C56" s="27"/>
      <c r="D56" s="69"/>
      <c r="E56" s="27"/>
      <c r="F56" s="69"/>
      <c r="H56" s="39"/>
      <c r="I56" s="39"/>
    </row>
    <row r="57" spans="1:17">
      <c r="A57" s="206" t="s">
        <v>203</v>
      </c>
      <c r="C57" s="27"/>
      <c r="D57" s="69"/>
      <c r="E57" s="27"/>
      <c r="F57" s="69"/>
      <c r="H57" s="39"/>
      <c r="I57" s="39"/>
    </row>
    <row r="58" spans="1:17">
      <c r="A58" s="207" t="s">
        <v>159</v>
      </c>
      <c r="C58" s="176">
        <v>-4479778</v>
      </c>
      <c r="D58" s="69"/>
      <c r="E58" s="176">
        <v>-25860235</v>
      </c>
      <c r="F58" s="77"/>
      <c r="G58" s="176">
        <v>-4479778</v>
      </c>
      <c r="H58" s="68"/>
      <c r="I58" s="176">
        <v>-25860235</v>
      </c>
      <c r="K58" s="208"/>
      <c r="M58" s="170"/>
      <c r="O58" s="57"/>
      <c r="Q58" s="57"/>
    </row>
    <row r="59" spans="1:17" ht="20.399999999999999">
      <c r="A59" s="52" t="s">
        <v>96</v>
      </c>
      <c r="C59" s="171">
        <f>SUM(C58:C58)</f>
        <v>-4479778</v>
      </c>
      <c r="D59" s="39"/>
      <c r="E59" s="171">
        <f>SUM(E58:E58)</f>
        <v>-25860235</v>
      </c>
      <c r="F59" s="74"/>
      <c r="G59" s="171">
        <f>SUM(G58:G58)</f>
        <v>-4479778</v>
      </c>
      <c r="H59" s="74"/>
      <c r="I59" s="171">
        <f>SUM(I58:I58)</f>
        <v>-25860235</v>
      </c>
      <c r="K59" s="208"/>
      <c r="M59" s="208"/>
      <c r="O59" s="208"/>
      <c r="Q59" s="208"/>
    </row>
    <row r="60" spans="1:17" ht="20.399999999999999">
      <c r="A60" s="52" t="s">
        <v>208</v>
      </c>
      <c r="C60" s="256">
        <f>SUM(C59)</f>
        <v>-4479778</v>
      </c>
      <c r="D60" s="39"/>
      <c r="E60" s="256">
        <f>SUM(E59)</f>
        <v>-25860235</v>
      </c>
      <c r="F60" s="74"/>
      <c r="G60" s="256">
        <f>SUM(G59)</f>
        <v>-4479778</v>
      </c>
      <c r="H60" s="74"/>
      <c r="I60" s="256">
        <f>SUM(I59)</f>
        <v>-25860235</v>
      </c>
      <c r="K60" s="208"/>
      <c r="M60" s="208"/>
      <c r="O60" s="208"/>
      <c r="Q60" s="208"/>
    </row>
    <row r="61" spans="1:17" ht="21" thickBot="1">
      <c r="A61" s="52" t="s">
        <v>251</v>
      </c>
      <c r="C61" s="172">
        <f>C34+C60</f>
        <v>-201452062</v>
      </c>
      <c r="D61" s="77"/>
      <c r="E61" s="172">
        <f>E34+E60</f>
        <v>-43369225</v>
      </c>
      <c r="F61" s="77"/>
      <c r="G61" s="172">
        <f>G34+G59</f>
        <v>-136399166</v>
      </c>
      <c r="H61" s="68"/>
      <c r="I61" s="172">
        <f>I34+I59</f>
        <v>-6222553</v>
      </c>
      <c r="K61" s="39"/>
      <c r="M61" s="39"/>
      <c r="O61" s="39"/>
      <c r="Q61" s="39"/>
    </row>
    <row r="62" spans="1:17" ht="20.399999999999999" thickTop="1">
      <c r="A62" s="7"/>
      <c r="B62" s="7"/>
      <c r="C62" s="20"/>
      <c r="D62" s="20"/>
      <c r="E62" s="20"/>
      <c r="F62" s="20"/>
      <c r="G62" s="22"/>
      <c r="H62" s="83"/>
      <c r="I62" s="22"/>
    </row>
    <row r="63" spans="1:17" ht="20.399999999999999">
      <c r="A63" s="52" t="s">
        <v>220</v>
      </c>
      <c r="C63" s="27"/>
      <c r="D63" s="20"/>
      <c r="E63" s="27"/>
      <c r="F63" s="20"/>
      <c r="H63" s="22"/>
      <c r="I63" s="39"/>
    </row>
    <row r="64" spans="1:17">
      <c r="A64" s="16" t="s">
        <v>209</v>
      </c>
      <c r="C64" s="208">
        <f>C34-C65</f>
        <v>-176615067</v>
      </c>
      <c r="D64" s="27"/>
      <c r="E64" s="208">
        <f>E34-E65</f>
        <v>-8156879</v>
      </c>
      <c r="F64" s="27"/>
      <c r="G64" s="208">
        <f>G34-G65</f>
        <v>-131919388</v>
      </c>
      <c r="H64" s="39"/>
      <c r="I64" s="208">
        <f>I34-I65</f>
        <v>19637682</v>
      </c>
      <c r="K64" s="220"/>
      <c r="L64" s="218"/>
      <c r="M64" s="170"/>
      <c r="O64" s="57"/>
      <c r="Q64" s="57"/>
    </row>
    <row r="65" spans="1:17">
      <c r="A65" s="16" t="s">
        <v>210</v>
      </c>
      <c r="C65" s="171">
        <v>-20357217</v>
      </c>
      <c r="D65" s="27"/>
      <c r="E65" s="171">
        <v>-9352111</v>
      </c>
      <c r="F65" s="27"/>
      <c r="G65" s="66">
        <v>0</v>
      </c>
      <c r="H65" s="39"/>
      <c r="I65" s="66">
        <v>0</v>
      </c>
      <c r="K65" s="220"/>
      <c r="M65" s="215"/>
      <c r="O65" s="57"/>
      <c r="Q65" s="57"/>
    </row>
    <row r="66" spans="1:17" ht="21" thickBot="1">
      <c r="A66" s="52" t="s">
        <v>80</v>
      </c>
      <c r="C66" s="172">
        <f>C34</f>
        <v>-196972284</v>
      </c>
      <c r="D66" s="20"/>
      <c r="E66" s="172">
        <f>E34</f>
        <v>-17508990</v>
      </c>
      <c r="F66" s="20"/>
      <c r="G66" s="172">
        <f>G34</f>
        <v>-131919388</v>
      </c>
      <c r="H66" s="22"/>
      <c r="I66" s="172">
        <f>I34</f>
        <v>19637682</v>
      </c>
      <c r="K66" s="39"/>
      <c r="M66" s="170"/>
      <c r="O66" s="39"/>
      <c r="Q66" s="170"/>
    </row>
    <row r="67" spans="1:17" ht="21" thickTop="1">
      <c r="A67" s="52"/>
      <c r="B67" s="7"/>
      <c r="C67" s="20"/>
      <c r="D67" s="20"/>
      <c r="E67" s="20"/>
      <c r="F67" s="20"/>
      <c r="G67" s="22"/>
      <c r="I67" s="22"/>
    </row>
    <row r="68" spans="1:17" ht="20.399999999999999">
      <c r="A68" s="52" t="s">
        <v>221</v>
      </c>
      <c r="C68" s="27"/>
      <c r="D68" s="20"/>
      <c r="E68" s="27"/>
      <c r="F68" s="20"/>
      <c r="H68" s="22"/>
      <c r="I68" s="39"/>
      <c r="M68" s="219"/>
    </row>
    <row r="69" spans="1:17">
      <c r="A69" s="16" t="s">
        <v>209</v>
      </c>
      <c r="C69" s="208">
        <f>C61-C70</f>
        <v>-181094845</v>
      </c>
      <c r="D69" s="27"/>
      <c r="E69" s="208">
        <f>E61-E70</f>
        <v>-34017114</v>
      </c>
      <c r="F69" s="27"/>
      <c r="G69" s="208">
        <f>G61-G70</f>
        <v>-136399166</v>
      </c>
      <c r="H69" s="39"/>
      <c r="I69" s="208">
        <f>I61-I70</f>
        <v>-6222553</v>
      </c>
      <c r="K69" s="208"/>
      <c r="M69" s="208"/>
      <c r="O69" s="57"/>
      <c r="Q69" s="57"/>
    </row>
    <row r="70" spans="1:17">
      <c r="A70" s="16" t="s">
        <v>210</v>
      </c>
      <c r="C70" s="171">
        <f>C65</f>
        <v>-20357217</v>
      </c>
      <c r="D70" s="27"/>
      <c r="E70" s="171">
        <f>E65</f>
        <v>-9352111</v>
      </c>
      <c r="F70" s="27"/>
      <c r="G70" s="66">
        <v>0</v>
      </c>
      <c r="H70" s="39"/>
      <c r="I70" s="66">
        <v>0</v>
      </c>
      <c r="K70" s="208"/>
      <c r="L70" s="218"/>
      <c r="M70" s="74"/>
      <c r="O70" s="57"/>
      <c r="Q70" s="57"/>
    </row>
    <row r="71" spans="1:17" ht="21" thickBot="1">
      <c r="A71" s="52" t="s">
        <v>251</v>
      </c>
      <c r="C71" s="172">
        <f>SUM(C69:C70)</f>
        <v>-201452062</v>
      </c>
      <c r="D71" s="20"/>
      <c r="E71" s="172">
        <f>SUM(E69:E70)</f>
        <v>-43369225</v>
      </c>
      <c r="F71" s="20"/>
      <c r="G71" s="172">
        <f>SUM(G69:G70)</f>
        <v>-136399166</v>
      </c>
      <c r="H71" s="22"/>
      <c r="I71" s="172">
        <f>SUM(I69:I70)</f>
        <v>-6222553</v>
      </c>
      <c r="K71" s="39"/>
      <c r="M71" s="39"/>
      <c r="O71" s="39"/>
      <c r="Q71" s="170"/>
    </row>
    <row r="72" spans="1:17" ht="20.399999999999999" thickTop="1">
      <c r="A72" s="7"/>
      <c r="B72" s="7"/>
      <c r="C72" s="11"/>
      <c r="D72" s="11"/>
      <c r="E72" s="11"/>
      <c r="F72" s="11"/>
      <c r="G72" s="18"/>
      <c r="H72" s="70"/>
      <c r="I72" s="18"/>
    </row>
    <row r="73" spans="1:17" ht="21" thickBot="1">
      <c r="A73" s="52" t="s">
        <v>76</v>
      </c>
      <c r="B73" s="10">
        <v>24.1</v>
      </c>
      <c r="C73" s="162">
        <f>C64/11127551934</f>
        <v>-1.5871870834442605E-2</v>
      </c>
      <c r="D73" s="71"/>
      <c r="E73" s="162">
        <f>E64/11127551934</f>
        <v>-7.3303445792751853E-4</v>
      </c>
      <c r="F73" s="71"/>
      <c r="G73" s="162">
        <f>G64/11127551934</f>
        <v>-1.1855203083521282E-2</v>
      </c>
      <c r="H73" s="166"/>
      <c r="I73" s="162">
        <f>I64/11127551934</f>
        <v>1.7647800806929938E-3</v>
      </c>
      <c r="K73" s="220"/>
      <c r="M73" s="220"/>
      <c r="O73" s="220"/>
      <c r="Q73" s="220"/>
    </row>
    <row r="74" spans="1:17" ht="20.399999999999999" thickTop="1">
      <c r="A74" s="7"/>
      <c r="B74" s="7"/>
      <c r="C74" s="167"/>
      <c r="D74" s="167"/>
      <c r="E74" s="167"/>
      <c r="F74" s="167"/>
      <c r="G74" s="167"/>
      <c r="H74" s="168"/>
      <c r="I74" s="167"/>
    </row>
    <row r="75" spans="1:17" ht="21" thickBot="1">
      <c r="A75" s="52" t="s">
        <v>77</v>
      </c>
      <c r="B75" s="10">
        <v>24.2</v>
      </c>
      <c r="C75" s="165">
        <f>C73</f>
        <v>-1.5871870834442605E-2</v>
      </c>
      <c r="D75" s="71"/>
      <c r="E75" s="165">
        <v>-6.9999999999999999E-4</v>
      </c>
      <c r="F75" s="71"/>
      <c r="G75" s="165">
        <f>G73</f>
        <v>-1.1855203083521282E-2</v>
      </c>
      <c r="H75" s="166"/>
      <c r="I75" s="165">
        <v>1.8E-3</v>
      </c>
      <c r="K75" s="220"/>
      <c r="M75" s="220"/>
      <c r="O75" s="220"/>
      <c r="Q75" s="220"/>
    </row>
    <row r="76" spans="1:17" ht="20.399999999999999" thickTop="1"/>
    <row r="77" spans="1:17">
      <c r="A77" s="7"/>
      <c r="C77" s="80"/>
      <c r="E77" s="80"/>
      <c r="G77" s="29"/>
    </row>
    <row r="78" spans="1:17">
      <c r="A78" s="7"/>
      <c r="C78" s="228"/>
      <c r="E78" s="228"/>
    </row>
    <row r="79" spans="1:17">
      <c r="C79" s="228"/>
      <c r="E79" s="228"/>
      <c r="G79" s="220"/>
    </row>
    <row r="80" spans="1:17">
      <c r="C80" s="228"/>
    </row>
    <row r="81" spans="1:3">
      <c r="C81" s="228"/>
    </row>
    <row r="90" spans="1:3">
      <c r="A90" s="58" t="s">
        <v>67</v>
      </c>
    </row>
  </sheetData>
  <mergeCells count="14">
    <mergeCell ref="C52:E52"/>
    <mergeCell ref="G52:I52"/>
    <mergeCell ref="A1:I1"/>
    <mergeCell ref="A2:I2"/>
    <mergeCell ref="A3:I3"/>
    <mergeCell ref="A4:I4"/>
    <mergeCell ref="A5:I5"/>
    <mergeCell ref="C7:E7"/>
    <mergeCell ref="G7:I7"/>
    <mergeCell ref="A46:I46"/>
    <mergeCell ref="A47:I47"/>
    <mergeCell ref="A48:I48"/>
    <mergeCell ref="A49:I49"/>
    <mergeCell ref="A50:I50"/>
  </mergeCells>
  <pageMargins left="0.8" right="0.4" top="1" bottom="0.5" header="0.3" footer="0.3"/>
  <pageSetup paperSize="9" scale="82" firstPageNumber="8" fitToHeight="0" orientation="portrait" r:id="rId1"/>
  <rowBreaks count="1" manualBreakCount="1">
    <brk id="45" max="16383" man="1"/>
  </rowBreaks>
  <ignoredErrors>
    <ignoredError sqref="C8:I8 C53:I5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  <pageSetUpPr fitToPage="1"/>
  </sheetPr>
  <dimension ref="A1:AA156"/>
  <sheetViews>
    <sheetView view="pageBreakPreview" topLeftCell="A19" zoomScale="90" zoomScaleNormal="110" zoomScaleSheetLayoutView="90" zoomScalePageLayoutView="60" workbookViewId="0">
      <selection activeCell="W38" sqref="W38"/>
    </sheetView>
  </sheetViews>
  <sheetFormatPr defaultColWidth="10.75" defaultRowHeight="21" customHeight="1"/>
  <cols>
    <col min="1" max="1" width="49.75" style="46" customWidth="1"/>
    <col min="2" max="2" width="10.125" style="47" customWidth="1"/>
    <col min="3" max="3" width="13.625" style="54" bestFit="1" customWidth="1"/>
    <col min="4" max="4" width="0.875" style="54" customWidth="1"/>
    <col min="5" max="5" width="11.75" style="54" customWidth="1"/>
    <col min="6" max="6" width="0.875" style="54" customWidth="1"/>
    <col min="7" max="7" width="15.25" style="55" customWidth="1"/>
    <col min="8" max="8" width="1" style="55" customWidth="1"/>
    <col min="9" max="9" width="13.875" style="55" customWidth="1"/>
    <col min="10" max="10" width="0.875" style="55" customWidth="1"/>
    <col min="11" max="11" width="11.25" style="153" customWidth="1"/>
    <col min="12" max="12" width="0.875" style="153" customWidth="1"/>
    <col min="13" max="13" width="12.5" style="153" customWidth="1"/>
    <col min="14" max="14" width="0.875" style="55" customWidth="1"/>
    <col min="15" max="15" width="18" style="55" bestFit="1" customWidth="1"/>
    <col min="16" max="16" width="0.875" style="55" customWidth="1"/>
    <col min="17" max="17" width="14" style="55" bestFit="1" customWidth="1"/>
    <col min="18" max="18" width="0.875" style="55" customWidth="1"/>
    <col min="19" max="19" width="13.75" style="55" customWidth="1"/>
    <col min="20" max="20" width="0.875" style="55" customWidth="1"/>
    <col min="21" max="21" width="14.75" style="55" customWidth="1"/>
    <col min="22" max="16384" width="10.75" style="46"/>
  </cols>
  <sheetData>
    <row r="1" spans="1:27" s="45" customFormat="1" ht="20.25" customHeight="1">
      <c r="A1" s="393" t="s">
        <v>48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  <c r="Q1" s="393"/>
      <c r="R1" s="393"/>
      <c r="S1" s="393"/>
      <c r="T1" s="393"/>
      <c r="U1" s="393"/>
      <c r="V1" s="44"/>
      <c r="W1" s="44"/>
      <c r="X1" s="44"/>
      <c r="Y1" s="44"/>
      <c r="Z1" s="44"/>
      <c r="AA1" s="44"/>
    </row>
    <row r="2" spans="1:27" s="45" customFormat="1" ht="20.25" customHeight="1">
      <c r="A2" s="393" t="s">
        <v>46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44"/>
      <c r="W2" s="44"/>
      <c r="X2" s="44"/>
      <c r="Y2" s="44"/>
      <c r="Z2" s="44"/>
      <c r="AA2" s="44"/>
    </row>
    <row r="3" spans="1:27" s="45" customFormat="1" ht="20.25" customHeight="1">
      <c r="A3" s="393" t="s">
        <v>15</v>
      </c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44"/>
      <c r="W3" s="44"/>
      <c r="X3" s="44"/>
      <c r="Y3" s="44"/>
      <c r="Z3" s="44"/>
      <c r="AA3" s="44"/>
    </row>
    <row r="4" spans="1:27" s="45" customFormat="1" ht="23.4">
      <c r="A4" s="393" t="s">
        <v>232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44"/>
      <c r="W4" s="44"/>
      <c r="X4" s="44"/>
      <c r="Y4" s="44"/>
      <c r="Z4" s="44"/>
      <c r="AA4" s="44"/>
    </row>
    <row r="5" spans="1:27" s="45" customFormat="1" ht="20.25" customHeight="1">
      <c r="A5" s="393" t="s">
        <v>68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44"/>
      <c r="W5" s="44"/>
      <c r="X5" s="44"/>
      <c r="Y5" s="44"/>
      <c r="Z5" s="44"/>
      <c r="AA5" s="44"/>
    </row>
    <row r="6" spans="1:27" ht="20.25" customHeight="1">
      <c r="A6" s="394" t="s">
        <v>45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4"/>
      <c r="Q6" s="394"/>
      <c r="R6" s="394"/>
      <c r="S6" s="394"/>
      <c r="T6" s="394"/>
      <c r="U6" s="394"/>
    </row>
    <row r="7" spans="1:27" ht="6" customHeight="1">
      <c r="A7" s="157"/>
      <c r="B7" s="185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</row>
    <row r="8" spans="1:27" ht="21.6" customHeight="1">
      <c r="A8" s="157"/>
      <c r="B8" s="185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 t="s">
        <v>97</v>
      </c>
      <c r="P8" s="366"/>
      <c r="Q8" s="366"/>
      <c r="R8" s="366"/>
      <c r="S8" s="366"/>
      <c r="T8" s="366"/>
      <c r="U8" s="366"/>
    </row>
    <row r="9" spans="1:27" ht="18" customHeight="1">
      <c r="A9" s="157"/>
      <c r="B9" s="185"/>
      <c r="C9" s="186"/>
      <c r="D9" s="186"/>
      <c r="E9" s="366"/>
      <c r="F9" s="187"/>
      <c r="G9" s="188"/>
      <c r="H9" s="188"/>
      <c r="I9" s="366"/>
      <c r="J9" s="366"/>
      <c r="K9" s="366"/>
      <c r="L9" s="366"/>
      <c r="M9" s="366"/>
      <c r="N9" s="366"/>
      <c r="O9" s="366" t="s">
        <v>11</v>
      </c>
      <c r="P9" s="366"/>
      <c r="Q9" s="186"/>
      <c r="R9" s="186"/>
      <c r="S9" s="157"/>
      <c r="T9" s="186"/>
      <c r="U9" s="186"/>
    </row>
    <row r="10" spans="1:27" ht="18" customHeight="1">
      <c r="A10" s="157"/>
      <c r="B10" s="185"/>
      <c r="C10" s="186"/>
      <c r="D10" s="186"/>
      <c r="E10" s="366"/>
      <c r="F10" s="187"/>
      <c r="G10" s="188"/>
      <c r="H10" s="188"/>
      <c r="I10" s="368" t="s">
        <v>191</v>
      </c>
      <c r="J10" s="366"/>
      <c r="K10" s="392" t="s">
        <v>104</v>
      </c>
      <c r="L10" s="392"/>
      <c r="M10" s="392"/>
      <c r="N10" s="366"/>
      <c r="O10" s="366" t="s">
        <v>85</v>
      </c>
      <c r="P10" s="366"/>
      <c r="Q10" s="186"/>
      <c r="R10" s="186"/>
      <c r="S10" s="157"/>
      <c r="T10" s="186"/>
      <c r="U10" s="186"/>
    </row>
    <row r="11" spans="1:27" ht="18" customHeight="1">
      <c r="A11" s="185"/>
      <c r="B11" s="185"/>
      <c r="C11" s="366"/>
      <c r="D11" s="366"/>
      <c r="E11" s="366"/>
      <c r="F11" s="366"/>
      <c r="G11" s="366" t="s">
        <v>148</v>
      </c>
      <c r="H11" s="366"/>
      <c r="I11" s="368" t="s">
        <v>92</v>
      </c>
      <c r="J11" s="366"/>
      <c r="K11" s="366" t="s">
        <v>105</v>
      </c>
      <c r="L11" s="366"/>
      <c r="M11" s="366"/>
      <c r="N11" s="366"/>
      <c r="O11" s="366" t="s">
        <v>155</v>
      </c>
      <c r="P11" s="366"/>
      <c r="Q11" s="366" t="s">
        <v>30</v>
      </c>
      <c r="R11" s="366"/>
      <c r="S11" s="366"/>
      <c r="T11" s="366"/>
      <c r="U11" s="366"/>
    </row>
    <row r="12" spans="1:27" ht="18.600000000000001" customHeight="1">
      <c r="A12" s="185"/>
      <c r="B12" s="185"/>
      <c r="C12" s="366" t="s">
        <v>113</v>
      </c>
      <c r="D12" s="366"/>
      <c r="E12" s="366" t="s">
        <v>20</v>
      </c>
      <c r="F12" s="366"/>
      <c r="G12" s="366" t="s">
        <v>154</v>
      </c>
      <c r="H12" s="366"/>
      <c r="I12" s="368" t="s">
        <v>93</v>
      </c>
      <c r="J12" s="366"/>
      <c r="K12" s="366" t="s">
        <v>108</v>
      </c>
      <c r="L12" s="366"/>
      <c r="M12" s="366" t="s">
        <v>212</v>
      </c>
      <c r="N12" s="366"/>
      <c r="O12" s="366" t="s">
        <v>156</v>
      </c>
      <c r="P12" s="366"/>
      <c r="Q12" s="366" t="s">
        <v>47</v>
      </c>
      <c r="R12" s="366"/>
      <c r="S12" s="189" t="s">
        <v>158</v>
      </c>
      <c r="T12" s="366"/>
      <c r="U12" s="366" t="s">
        <v>30</v>
      </c>
    </row>
    <row r="13" spans="1:27" ht="18" customHeight="1">
      <c r="A13" s="185"/>
      <c r="B13" s="190" t="s">
        <v>0</v>
      </c>
      <c r="C13" s="143" t="s">
        <v>21</v>
      </c>
      <c r="D13" s="366"/>
      <c r="E13" s="143" t="s">
        <v>138</v>
      </c>
      <c r="F13" s="366"/>
      <c r="G13" s="191" t="s">
        <v>56</v>
      </c>
      <c r="H13" s="366"/>
      <c r="I13" s="143" t="s">
        <v>192</v>
      </c>
      <c r="J13" s="366"/>
      <c r="K13" s="143" t="s">
        <v>109</v>
      </c>
      <c r="L13" s="366"/>
      <c r="M13" s="143" t="s">
        <v>211</v>
      </c>
      <c r="N13" s="366"/>
      <c r="O13" s="143" t="s">
        <v>157</v>
      </c>
      <c r="P13" s="366"/>
      <c r="Q13" s="143" t="s">
        <v>213</v>
      </c>
      <c r="R13" s="366"/>
      <c r="S13" s="143" t="s">
        <v>57</v>
      </c>
      <c r="T13" s="366"/>
      <c r="U13" s="143" t="s">
        <v>47</v>
      </c>
    </row>
    <row r="14" spans="1:27" ht="4.2" customHeight="1">
      <c r="A14" s="192"/>
      <c r="B14" s="185"/>
      <c r="C14" s="156"/>
      <c r="D14" s="144"/>
      <c r="E14" s="156"/>
      <c r="F14" s="144"/>
      <c r="G14" s="193"/>
      <c r="H14" s="144"/>
      <c r="I14" s="193"/>
      <c r="J14" s="144"/>
      <c r="K14" s="144"/>
      <c r="L14" s="144"/>
      <c r="M14" s="144"/>
      <c r="N14" s="144"/>
      <c r="O14" s="144"/>
      <c r="P14" s="144"/>
      <c r="Q14" s="193"/>
      <c r="R14" s="144"/>
      <c r="S14" s="193"/>
      <c r="T14" s="144"/>
      <c r="U14" s="193"/>
    </row>
    <row r="15" spans="1:27" ht="18" customHeight="1">
      <c r="A15" s="192"/>
      <c r="B15" s="189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73"/>
      <c r="P15" s="145"/>
      <c r="Q15" s="145"/>
      <c r="R15" s="145"/>
      <c r="S15" s="145"/>
      <c r="T15" s="145"/>
      <c r="U15" s="145"/>
    </row>
    <row r="16" spans="1:27" s="51" customFormat="1" ht="18" customHeight="1">
      <c r="A16" s="192" t="s">
        <v>185</v>
      </c>
      <c r="B16" s="189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73"/>
      <c r="P16" s="145"/>
      <c r="Q16" s="158"/>
      <c r="R16" s="145"/>
      <c r="S16" s="145"/>
      <c r="T16" s="145"/>
      <c r="U16" s="146"/>
    </row>
    <row r="17" spans="1:23" s="51" customFormat="1" ht="18" customHeight="1">
      <c r="A17" s="154" t="s">
        <v>187</v>
      </c>
      <c r="B17" s="189"/>
      <c r="C17" s="146">
        <v>1112755194</v>
      </c>
      <c r="D17" s="146"/>
      <c r="E17" s="146">
        <v>860846281</v>
      </c>
      <c r="F17" s="146"/>
      <c r="G17" s="146">
        <v>46727586</v>
      </c>
      <c r="H17" s="146"/>
      <c r="I17" s="146">
        <v>2411902</v>
      </c>
      <c r="J17" s="146"/>
      <c r="K17" s="146">
        <v>2810366</v>
      </c>
      <c r="L17" s="142"/>
      <c r="M17" s="245">
        <v>-372422379</v>
      </c>
      <c r="N17" s="146"/>
      <c r="O17" s="155">
        <v>-25197063</v>
      </c>
      <c r="P17" s="146"/>
      <c r="Q17" s="158">
        <v>1627931887</v>
      </c>
      <c r="R17" s="145"/>
      <c r="S17" s="145">
        <v>21498011</v>
      </c>
      <c r="T17" s="145"/>
      <c r="U17" s="146">
        <v>1649429898</v>
      </c>
    </row>
    <row r="18" spans="1:23" s="51" customFormat="1" ht="18" customHeight="1">
      <c r="A18" s="154" t="s">
        <v>110</v>
      </c>
      <c r="B18" s="189"/>
      <c r="C18" s="146"/>
      <c r="D18" s="146"/>
      <c r="E18" s="146"/>
      <c r="F18" s="146"/>
      <c r="G18" s="147"/>
      <c r="H18" s="146"/>
      <c r="I18" s="141"/>
      <c r="J18" s="146"/>
      <c r="K18" s="148"/>
      <c r="L18" s="142"/>
      <c r="M18" s="148"/>
      <c r="N18" s="146"/>
      <c r="O18" s="147"/>
      <c r="P18" s="146"/>
      <c r="Q18" s="196"/>
      <c r="R18" s="146"/>
      <c r="S18" s="147"/>
      <c r="T18" s="146"/>
      <c r="U18" s="146"/>
    </row>
    <row r="19" spans="1:23" s="51" customFormat="1" ht="18" customHeight="1">
      <c r="A19" s="369" t="s">
        <v>189</v>
      </c>
      <c r="B19" s="370"/>
      <c r="C19" s="235">
        <v>0</v>
      </c>
      <c r="D19" s="371"/>
      <c r="E19" s="156">
        <v>0</v>
      </c>
      <c r="F19" s="146"/>
      <c r="G19" s="235">
        <v>0</v>
      </c>
      <c r="H19" s="146"/>
      <c r="I19" s="235">
        <v>0</v>
      </c>
      <c r="J19" s="146"/>
      <c r="K19" s="156">
        <v>0</v>
      </c>
      <c r="L19" s="372"/>
      <c r="M19" s="238">
        <v>0</v>
      </c>
      <c r="N19" s="146"/>
      <c r="O19" s="292">
        <v>0</v>
      </c>
      <c r="P19" s="146"/>
      <c r="Q19" s="247">
        <v>0</v>
      </c>
      <c r="R19" s="146"/>
      <c r="S19" s="146">
        <v>6976002</v>
      </c>
      <c r="T19" s="146"/>
      <c r="U19" s="245">
        <v>6976002</v>
      </c>
    </row>
    <row r="20" spans="1:23" s="51" customFormat="1" ht="18" customHeight="1">
      <c r="A20" s="369" t="s">
        <v>190</v>
      </c>
      <c r="B20" s="370"/>
      <c r="C20" s="235">
        <v>0</v>
      </c>
      <c r="D20" s="371"/>
      <c r="E20" s="194">
        <v>-103385346</v>
      </c>
      <c r="F20" s="146"/>
      <c r="G20" s="235">
        <v>0</v>
      </c>
      <c r="H20" s="146"/>
      <c r="I20" s="235">
        <v>0</v>
      </c>
      <c r="J20" s="146"/>
      <c r="K20" s="156">
        <v>0</v>
      </c>
      <c r="L20" s="372"/>
      <c r="M20" s="155">
        <v>103385346</v>
      </c>
      <c r="N20" s="146"/>
      <c r="O20" s="292">
        <v>0</v>
      </c>
      <c r="P20" s="146"/>
      <c r="Q20" s="247">
        <v>0</v>
      </c>
      <c r="R20" s="146"/>
      <c r="S20" s="205">
        <v>0</v>
      </c>
      <c r="T20" s="146"/>
      <c r="U20" s="205">
        <v>0</v>
      </c>
    </row>
    <row r="21" spans="1:23" s="51" customFormat="1" ht="18" customHeight="1">
      <c r="A21" s="369" t="s">
        <v>216</v>
      </c>
      <c r="B21" s="370"/>
      <c r="C21" s="235"/>
      <c r="D21" s="371"/>
      <c r="E21" s="194"/>
      <c r="F21" s="146"/>
      <c r="G21" s="236"/>
      <c r="H21" s="146"/>
      <c r="I21" s="235"/>
      <c r="J21" s="146"/>
      <c r="K21" s="238"/>
      <c r="L21" s="372"/>
      <c r="M21" s="155"/>
      <c r="N21" s="146"/>
      <c r="O21" s="239"/>
      <c r="P21" s="146"/>
      <c r="Q21" s="240"/>
      <c r="R21" s="146"/>
      <c r="S21" s="235"/>
      <c r="T21" s="146"/>
      <c r="U21" s="245"/>
    </row>
    <row r="22" spans="1:23" s="51" customFormat="1" ht="18" customHeight="1">
      <c r="A22" s="373" t="s">
        <v>159</v>
      </c>
      <c r="B22" s="370">
        <v>11</v>
      </c>
      <c r="C22" s="235">
        <v>0</v>
      </c>
      <c r="D22" s="371"/>
      <c r="E22" s="156">
        <v>0</v>
      </c>
      <c r="F22" s="146"/>
      <c r="G22" s="235">
        <v>0</v>
      </c>
      <c r="H22" s="146"/>
      <c r="I22" s="235">
        <v>0</v>
      </c>
      <c r="J22" s="146"/>
      <c r="K22" s="156">
        <v>0</v>
      </c>
      <c r="L22" s="372"/>
      <c r="M22" s="155">
        <v>-2314614</v>
      </c>
      <c r="N22" s="146"/>
      <c r="O22" s="152">
        <v>2314614</v>
      </c>
      <c r="P22" s="146"/>
      <c r="Q22" s="247">
        <v>0</v>
      </c>
      <c r="R22" s="146"/>
      <c r="S22" s="205">
        <v>0</v>
      </c>
      <c r="T22" s="146"/>
      <c r="U22" s="205">
        <v>0</v>
      </c>
    </row>
    <row r="23" spans="1:23" s="51" customFormat="1" ht="18" customHeight="1">
      <c r="A23" s="369" t="s">
        <v>235</v>
      </c>
      <c r="B23" s="370"/>
      <c r="C23" s="235"/>
      <c r="D23" s="371"/>
      <c r="E23" s="156"/>
      <c r="F23" s="146"/>
      <c r="G23" s="235"/>
      <c r="H23" s="146"/>
      <c r="I23" s="235"/>
      <c r="J23" s="146"/>
      <c r="K23" s="156"/>
      <c r="L23" s="372"/>
      <c r="M23" s="155">
        <v>1880770</v>
      </c>
      <c r="N23" s="146"/>
      <c r="O23" s="152">
        <v>-25860235</v>
      </c>
      <c r="P23" s="146"/>
      <c r="Q23" s="247">
        <v>-23979465</v>
      </c>
      <c r="R23" s="146"/>
      <c r="S23" s="205">
        <v>-9352111</v>
      </c>
      <c r="T23" s="146"/>
      <c r="U23" s="248">
        <v>-33331576</v>
      </c>
    </row>
    <row r="24" spans="1:23" s="51" customFormat="1" ht="18" customHeight="1">
      <c r="A24" s="369" t="s">
        <v>254</v>
      </c>
      <c r="B24" s="370">
        <v>32</v>
      </c>
      <c r="C24" s="235">
        <v>0</v>
      </c>
      <c r="D24" s="371"/>
      <c r="E24" s="156">
        <v>0</v>
      </c>
      <c r="F24" s="146"/>
      <c r="G24" s="235">
        <v>0</v>
      </c>
      <c r="H24" s="146"/>
      <c r="I24" s="235">
        <v>0</v>
      </c>
      <c r="J24" s="146"/>
      <c r="K24" s="275">
        <v>0</v>
      </c>
      <c r="L24" s="372"/>
      <c r="M24" s="155">
        <v>-10037649</v>
      </c>
      <c r="N24" s="146"/>
      <c r="O24" s="292">
        <v>0</v>
      </c>
      <c r="P24" s="146"/>
      <c r="Q24" s="276">
        <v>-10037649</v>
      </c>
      <c r="R24" s="146"/>
      <c r="S24" s="205">
        <v>0</v>
      </c>
      <c r="T24" s="146"/>
      <c r="U24" s="248">
        <f>SUM(Q24:S24)</f>
        <v>-10037649</v>
      </c>
    </row>
    <row r="25" spans="1:23" s="51" customFormat="1" ht="18" customHeight="1">
      <c r="A25" s="374" t="s">
        <v>266</v>
      </c>
      <c r="B25" s="370"/>
      <c r="C25" s="269">
        <v>0</v>
      </c>
      <c r="D25" s="371"/>
      <c r="E25" s="270">
        <v>0</v>
      </c>
      <c r="F25" s="372"/>
      <c r="G25" s="269">
        <v>0</v>
      </c>
      <c r="H25" s="149"/>
      <c r="I25" s="269">
        <v>0</v>
      </c>
      <c r="J25" s="195"/>
      <c r="K25" s="270">
        <v>0</v>
      </c>
      <c r="L25" s="149"/>
      <c r="M25" s="271">
        <f>M24+M23</f>
        <v>-8156879</v>
      </c>
      <c r="N25" s="149"/>
      <c r="O25" s="271">
        <v>-25860235</v>
      </c>
      <c r="P25" s="149"/>
      <c r="Q25" s="272">
        <f>SUM(Q23:Q24)</f>
        <v>-34017114</v>
      </c>
      <c r="R25" s="174"/>
      <c r="S25" s="273">
        <v>-9352111</v>
      </c>
      <c r="T25" s="155"/>
      <c r="U25" s="274">
        <f>S25+Q25</f>
        <v>-43369225</v>
      </c>
      <c r="V25" s="224">
        <v>0</v>
      </c>
      <c r="W25" s="224"/>
    </row>
    <row r="26" spans="1:23" ht="18" customHeight="1" thickBot="1">
      <c r="A26" s="154" t="s">
        <v>267</v>
      </c>
      <c r="B26" s="189"/>
      <c r="C26" s="150">
        <v>1112755194</v>
      </c>
      <c r="D26" s="144"/>
      <c r="E26" s="150">
        <v>757460935</v>
      </c>
      <c r="F26" s="144"/>
      <c r="G26" s="150">
        <v>46727586</v>
      </c>
      <c r="H26" s="144"/>
      <c r="I26" s="150">
        <v>2411902</v>
      </c>
      <c r="J26" s="144"/>
      <c r="K26" s="150">
        <v>2810366</v>
      </c>
      <c r="L26" s="152"/>
      <c r="M26" s="150">
        <f>SUM(M25,M17:M22)</f>
        <v>-279508526</v>
      </c>
      <c r="N26" s="144"/>
      <c r="O26" s="150">
        <v>-48742684</v>
      </c>
      <c r="P26" s="144"/>
      <c r="Q26" s="150">
        <f>SUM(Q25,Q17)</f>
        <v>1593914773</v>
      </c>
      <c r="R26" s="144"/>
      <c r="S26" s="150">
        <f>SUM(S25,S17:S19)</f>
        <v>19121902</v>
      </c>
      <c r="T26" s="144"/>
      <c r="U26" s="150">
        <f>SUM(U25,U17:U19)</f>
        <v>1613036675</v>
      </c>
    </row>
    <row r="27" spans="1:23" ht="20.399999999999999" thickTop="1">
      <c r="A27" s="154"/>
      <c r="B27" s="185"/>
      <c r="C27" s="144"/>
      <c r="D27" s="144"/>
      <c r="E27" s="144"/>
      <c r="F27" s="144"/>
      <c r="G27" s="155"/>
      <c r="H27" s="144"/>
      <c r="I27" s="144"/>
      <c r="J27" s="144"/>
      <c r="K27" s="151"/>
      <c r="L27" s="151"/>
      <c r="M27" s="151"/>
      <c r="N27" s="144"/>
      <c r="O27" s="141"/>
      <c r="P27" s="144"/>
      <c r="Q27" s="144"/>
      <c r="R27" s="144"/>
      <c r="S27" s="144"/>
      <c r="T27" s="144"/>
      <c r="U27" s="144"/>
    </row>
    <row r="28" spans="1:23" ht="18" customHeight="1">
      <c r="A28" s="192" t="s">
        <v>232</v>
      </c>
      <c r="B28" s="189"/>
      <c r="C28" s="145">
        <v>1112755194</v>
      </c>
      <c r="D28" s="145"/>
      <c r="E28" s="145">
        <v>757460935</v>
      </c>
      <c r="F28" s="145"/>
      <c r="G28" s="145">
        <v>46727586</v>
      </c>
      <c r="H28" s="145"/>
      <c r="I28" s="145">
        <v>2411902</v>
      </c>
      <c r="J28" s="145"/>
      <c r="K28" s="145">
        <v>2810366</v>
      </c>
      <c r="L28" s="145"/>
      <c r="M28" s="145">
        <v>-384611363</v>
      </c>
      <c r="N28" s="145"/>
      <c r="O28" s="277">
        <v>-20010174</v>
      </c>
      <c r="P28" s="145"/>
      <c r="Q28" s="158">
        <f>SUM(C28:O28)</f>
        <v>1517544446</v>
      </c>
      <c r="R28" s="145"/>
      <c r="S28" s="145">
        <v>20736517</v>
      </c>
      <c r="T28" s="145"/>
      <c r="U28" s="146">
        <f>SUM(Q28:S28)</f>
        <v>1538280963</v>
      </c>
    </row>
    <row r="29" spans="1:23" ht="18" customHeight="1">
      <c r="A29" s="154" t="s">
        <v>233</v>
      </c>
      <c r="B29" s="189"/>
      <c r="C29" s="146"/>
      <c r="D29" s="146"/>
      <c r="E29" s="146"/>
      <c r="F29" s="146"/>
      <c r="G29" s="146"/>
      <c r="H29" s="146"/>
      <c r="I29" s="146"/>
      <c r="J29" s="146"/>
      <c r="K29" s="146"/>
      <c r="L29" s="142"/>
      <c r="M29" s="245"/>
      <c r="N29" s="146"/>
      <c r="O29" s="155"/>
      <c r="P29" s="146"/>
      <c r="Q29" s="158"/>
      <c r="R29" s="145"/>
      <c r="S29" s="145"/>
      <c r="T29" s="145"/>
      <c r="U29" s="146"/>
    </row>
    <row r="30" spans="1:23" ht="18" customHeight="1">
      <c r="A30" s="154" t="s">
        <v>110</v>
      </c>
      <c r="B30" s="189"/>
      <c r="C30" s="146"/>
      <c r="D30" s="146"/>
      <c r="E30" s="146"/>
      <c r="F30" s="146"/>
      <c r="G30" s="147"/>
      <c r="H30" s="146"/>
      <c r="I30" s="141"/>
      <c r="J30" s="146"/>
      <c r="K30" s="148"/>
      <c r="L30" s="142"/>
      <c r="M30" s="148"/>
      <c r="N30" s="146"/>
      <c r="O30" s="147"/>
      <c r="P30" s="146"/>
      <c r="Q30" s="196"/>
      <c r="R30" s="146"/>
      <c r="S30" s="147"/>
      <c r="T30" s="146"/>
      <c r="U30" s="146"/>
    </row>
    <row r="31" spans="1:23" s="375" customFormat="1" ht="18" customHeight="1">
      <c r="A31" s="369" t="s">
        <v>241</v>
      </c>
      <c r="B31" s="370">
        <v>12</v>
      </c>
      <c r="C31" s="235">
        <v>0</v>
      </c>
      <c r="D31" s="371"/>
      <c r="E31" s="156">
        <v>0</v>
      </c>
      <c r="F31" s="146"/>
      <c r="G31" s="278">
        <v>3533949</v>
      </c>
      <c r="H31" s="146"/>
      <c r="I31" s="235">
        <v>0</v>
      </c>
      <c r="J31" s="146"/>
      <c r="K31" s="156">
        <v>0</v>
      </c>
      <c r="L31" s="372"/>
      <c r="M31" s="238">
        <v>0</v>
      </c>
      <c r="N31" s="146"/>
      <c r="O31" s="292">
        <v>0</v>
      </c>
      <c r="P31" s="146"/>
      <c r="Q31" s="158">
        <f>SUM(C31:O31)</f>
        <v>3533949</v>
      </c>
      <c r="R31" s="146"/>
      <c r="S31" s="146">
        <v>-3533949</v>
      </c>
      <c r="T31" s="146"/>
      <c r="U31" s="205">
        <v>0</v>
      </c>
    </row>
    <row r="32" spans="1:23" s="375" customFormat="1" ht="18" customHeight="1">
      <c r="A32" s="369" t="s">
        <v>189</v>
      </c>
      <c r="B32" s="370">
        <v>12</v>
      </c>
      <c r="C32" s="235">
        <v>0</v>
      </c>
      <c r="D32" s="371"/>
      <c r="E32" s="156">
        <v>0</v>
      </c>
      <c r="F32" s="146"/>
      <c r="G32" s="235">
        <v>0</v>
      </c>
      <c r="H32" s="146"/>
      <c r="I32" s="235">
        <v>0</v>
      </c>
      <c r="J32" s="146"/>
      <c r="K32" s="156">
        <v>0</v>
      </c>
      <c r="L32" s="372"/>
      <c r="M32" s="238">
        <v>0</v>
      </c>
      <c r="N32" s="146"/>
      <c r="O32" s="292">
        <v>0</v>
      </c>
      <c r="P32" s="146"/>
      <c r="Q32" s="247">
        <v>0</v>
      </c>
      <c r="R32" s="146"/>
      <c r="S32" s="205">
        <v>9392060</v>
      </c>
      <c r="T32" s="146"/>
      <c r="U32" s="158">
        <f>SUM(Q32:S32)</f>
        <v>9392060</v>
      </c>
    </row>
    <row r="33" spans="1:22" s="375" customFormat="1" ht="18" customHeight="1">
      <c r="A33" s="369" t="s">
        <v>216</v>
      </c>
      <c r="B33" s="370"/>
      <c r="C33" s="235"/>
      <c r="D33" s="371"/>
      <c r="E33" s="194"/>
      <c r="F33" s="146"/>
      <c r="G33" s="236"/>
      <c r="H33" s="146"/>
      <c r="I33" s="235"/>
      <c r="J33" s="146"/>
      <c r="K33" s="238"/>
      <c r="L33" s="372"/>
      <c r="M33" s="155"/>
      <c r="N33" s="146"/>
      <c r="O33" s="239"/>
      <c r="P33" s="146"/>
      <c r="Q33" s="240"/>
      <c r="R33" s="146"/>
      <c r="S33" s="235"/>
      <c r="T33" s="146"/>
      <c r="U33" s="245"/>
    </row>
    <row r="34" spans="1:22" s="375" customFormat="1" ht="18" customHeight="1">
      <c r="A34" s="373" t="s">
        <v>159</v>
      </c>
      <c r="B34" s="370">
        <v>11</v>
      </c>
      <c r="C34" s="235">
        <v>0</v>
      </c>
      <c r="D34" s="371"/>
      <c r="E34" s="156">
        <v>0</v>
      </c>
      <c r="F34" s="146"/>
      <c r="G34" s="235">
        <v>0</v>
      </c>
      <c r="H34" s="146"/>
      <c r="I34" s="235">
        <v>0</v>
      </c>
      <c r="J34" s="146"/>
      <c r="K34" s="156">
        <v>0</v>
      </c>
      <c r="L34" s="372"/>
      <c r="M34" s="194">
        <v>-7342244</v>
      </c>
      <c r="N34" s="146"/>
      <c r="O34" s="194">
        <v>7342244</v>
      </c>
      <c r="P34" s="146"/>
      <c r="Q34" s="247">
        <v>0</v>
      </c>
      <c r="R34" s="146"/>
      <c r="S34" s="205">
        <v>0</v>
      </c>
      <c r="T34" s="146"/>
      <c r="U34" s="205">
        <v>0</v>
      </c>
    </row>
    <row r="35" spans="1:22" s="375" customFormat="1" ht="18" customHeight="1">
      <c r="A35" s="374" t="s">
        <v>251</v>
      </c>
      <c r="B35" s="370"/>
      <c r="C35" s="235">
        <v>0</v>
      </c>
      <c r="D35" s="371"/>
      <c r="E35" s="156">
        <v>0</v>
      </c>
      <c r="F35" s="372"/>
      <c r="G35" s="235">
        <v>0</v>
      </c>
      <c r="H35" s="149"/>
      <c r="I35" s="235">
        <v>0</v>
      </c>
      <c r="J35" s="195"/>
      <c r="K35" s="156">
        <v>0</v>
      </c>
      <c r="L35" s="149"/>
      <c r="M35" s="152">
        <f>'กำไรขาดทุน (9M)'!C64</f>
        <v>-176615067</v>
      </c>
      <c r="N35" s="149"/>
      <c r="O35" s="194">
        <f>'กำไรขาดทุน (9M)'!C58</f>
        <v>-4479778</v>
      </c>
      <c r="P35" s="149"/>
      <c r="Q35" s="229">
        <f>SUM(C35:P35)</f>
        <v>-181094845</v>
      </c>
      <c r="R35" s="174"/>
      <c r="S35" s="195">
        <f>'กำไรขาดทุน (9M)'!C65</f>
        <v>-20357217</v>
      </c>
      <c r="T35" s="155"/>
      <c r="U35" s="245">
        <f>SUM(Q35:T35)</f>
        <v>-201452062</v>
      </c>
      <c r="V35" s="11"/>
    </row>
    <row r="36" spans="1:22" ht="18" customHeight="1" thickBot="1">
      <c r="A36" s="154" t="s">
        <v>234</v>
      </c>
      <c r="B36" s="189"/>
      <c r="C36" s="150">
        <f>SUM(C28:C35)</f>
        <v>1112755194</v>
      </c>
      <c r="D36" s="144"/>
      <c r="E36" s="150">
        <f>SUM(E28:E35)</f>
        <v>757460935</v>
      </c>
      <c r="F36" s="144"/>
      <c r="G36" s="150">
        <f>SUM(G28:G35)</f>
        <v>50261535</v>
      </c>
      <c r="H36" s="144"/>
      <c r="I36" s="150">
        <f>SUM(I28:I35)</f>
        <v>2411902</v>
      </c>
      <c r="J36" s="144"/>
      <c r="K36" s="150">
        <f>SUM(K28:K35)</f>
        <v>2810366</v>
      </c>
      <c r="L36" s="152"/>
      <c r="M36" s="150">
        <f>SUM(M28:M35)</f>
        <v>-568568674</v>
      </c>
      <c r="N36" s="144"/>
      <c r="O36" s="150">
        <f>SUM(O28:O35)</f>
        <v>-17147708</v>
      </c>
      <c r="P36" s="144"/>
      <c r="Q36" s="150">
        <f>SUM(Q28:Q35)</f>
        <v>1339983550</v>
      </c>
      <c r="R36" s="144"/>
      <c r="S36" s="150">
        <f>SUM(S28:S35)</f>
        <v>6237411</v>
      </c>
      <c r="T36" s="144"/>
      <c r="U36" s="150">
        <f>SUM(Q36:T36)</f>
        <v>1346220961</v>
      </c>
    </row>
    <row r="37" spans="1:22" ht="18" customHeight="1" thickTop="1">
      <c r="A37" s="154"/>
      <c r="B37" s="189"/>
      <c r="C37" s="144"/>
      <c r="D37" s="144"/>
      <c r="E37" s="144"/>
      <c r="F37" s="144"/>
      <c r="G37" s="144"/>
      <c r="H37" s="144"/>
      <c r="I37" s="144"/>
      <c r="J37" s="144"/>
      <c r="K37" s="144"/>
      <c r="L37" s="152"/>
      <c r="M37" s="144"/>
      <c r="N37" s="144"/>
      <c r="O37" s="144"/>
      <c r="P37" s="144"/>
      <c r="Q37" s="144"/>
      <c r="R37" s="144"/>
      <c r="S37" s="144"/>
      <c r="T37" s="144"/>
      <c r="U37" s="144"/>
    </row>
    <row r="38" spans="1:22" ht="19.8">
      <c r="A38" s="157" t="s">
        <v>67</v>
      </c>
      <c r="B38" s="28"/>
      <c r="C38" s="8"/>
      <c r="D38" s="8"/>
      <c r="E38" s="8"/>
      <c r="F38" s="8"/>
      <c r="G38" s="8"/>
      <c r="H38" s="8"/>
      <c r="I38" s="8"/>
      <c r="J38" s="8"/>
      <c r="K38" s="81"/>
      <c r="L38" s="81"/>
      <c r="M38" s="81"/>
      <c r="N38" s="8"/>
      <c r="O38" s="8"/>
      <c r="P38" s="8"/>
      <c r="Q38" s="8"/>
      <c r="R38" s="8"/>
      <c r="S38" s="8"/>
      <c r="T38" s="8"/>
      <c r="U38" s="8"/>
    </row>
    <row r="39" spans="1:22" ht="19.8">
      <c r="B39" s="28"/>
      <c r="C39" s="8"/>
      <c r="D39" s="56"/>
      <c r="E39" s="8"/>
      <c r="F39" s="56"/>
      <c r="G39" s="8"/>
      <c r="H39" s="56"/>
      <c r="I39" s="8"/>
      <c r="J39" s="56"/>
      <c r="N39" s="56"/>
      <c r="O39" s="153"/>
      <c r="P39" s="56"/>
      <c r="Q39" s="153"/>
      <c r="R39" s="56"/>
      <c r="S39" s="153"/>
      <c r="T39" s="56"/>
      <c r="U39" s="153"/>
    </row>
    <row r="40" spans="1:22" ht="19.8">
      <c r="B40" s="28"/>
      <c r="C40" s="56"/>
      <c r="D40" s="56"/>
      <c r="E40" s="56"/>
      <c r="F40" s="56"/>
      <c r="G40" s="56"/>
      <c r="H40" s="56"/>
      <c r="I40" s="56"/>
      <c r="J40" s="56"/>
      <c r="N40" s="56"/>
      <c r="O40" s="56"/>
      <c r="P40" s="56"/>
      <c r="Q40" s="56"/>
      <c r="R40" s="56"/>
      <c r="S40" s="56"/>
      <c r="T40" s="56"/>
      <c r="U40" s="56"/>
    </row>
    <row r="41" spans="1:22" ht="20.25" customHeight="1"/>
    <row r="42" spans="1:22" ht="20.25" customHeight="1"/>
    <row r="43" spans="1:22" ht="13.95" customHeight="1"/>
    <row r="44" spans="1:22" ht="20.25" customHeight="1"/>
    <row r="45" spans="1:22" ht="20.25" customHeight="1"/>
    <row r="46" spans="1:22" ht="20.25" customHeight="1"/>
    <row r="47" spans="1:22" ht="20.25" customHeight="1"/>
    <row r="48" spans="1:22" ht="20.25" customHeight="1"/>
    <row r="57" spans="4:4" ht="21" customHeight="1">
      <c r="D57" s="54" t="s">
        <v>16</v>
      </c>
    </row>
    <row r="155" ht="19.95" hidden="1" customHeight="1"/>
    <row r="156" ht="19.95" hidden="1" customHeight="1"/>
  </sheetData>
  <mergeCells count="7">
    <mergeCell ref="K10:M10"/>
    <mergeCell ref="A1:U1"/>
    <mergeCell ref="A2:U2"/>
    <mergeCell ref="A3:U3"/>
    <mergeCell ref="A4:U4"/>
    <mergeCell ref="A5:U5"/>
    <mergeCell ref="A6:U6"/>
  </mergeCells>
  <pageMargins left="0.8" right="0.2" top="0.8" bottom="0.5" header="0.3" footer="0.3"/>
  <pageSetup paperSize="9" scale="74" firstPageNumber="8" orientation="landscape" useFirstPageNumber="1" r:id="rId1"/>
  <ignoredErrors>
    <ignoredError sqref="Q25 S26 U26 M26 Q3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  <pageSetUpPr fitToPage="1"/>
  </sheetPr>
  <dimension ref="A1:T129"/>
  <sheetViews>
    <sheetView view="pageBreakPreview" topLeftCell="A13" zoomScaleNormal="90" zoomScaleSheetLayoutView="100" zoomScalePageLayoutView="60" workbookViewId="0">
      <selection activeCell="Q30" sqref="Q30"/>
    </sheetView>
  </sheetViews>
  <sheetFormatPr defaultColWidth="10.75" defaultRowHeight="19.8"/>
  <cols>
    <col min="1" max="1" width="54" style="51" customWidth="1"/>
    <col min="2" max="2" width="10.75" style="51" customWidth="1"/>
    <col min="3" max="3" width="2.125" style="51" customWidth="1"/>
    <col min="4" max="4" width="16.875" style="51" customWidth="1"/>
    <col min="5" max="5" width="0.875" style="51" customWidth="1"/>
    <col min="6" max="6" width="16.25" style="51" bestFit="1" customWidth="1"/>
    <col min="7" max="7" width="1.125" style="51" customWidth="1"/>
    <col min="8" max="8" width="16.75" style="51" bestFit="1" customWidth="1"/>
    <col min="9" max="9" width="1.125" style="51" customWidth="1"/>
    <col min="10" max="10" width="14.75" style="153" customWidth="1"/>
    <col min="11" max="11" width="1.25" style="160" customWidth="1"/>
    <col min="12" max="12" width="14.75" style="153" customWidth="1"/>
    <col min="13" max="13" width="1.25" style="51" customWidth="1"/>
    <col min="14" max="14" width="19.75" style="51" customWidth="1"/>
    <col min="15" max="15" width="1.25" style="51" customWidth="1"/>
    <col min="16" max="16" width="13.75" style="51" bestFit="1" customWidth="1"/>
    <col min="17" max="16384" width="10.75" style="51"/>
  </cols>
  <sheetData>
    <row r="1" spans="1:20" s="45" customFormat="1" ht="23.4">
      <c r="A1" s="393" t="s">
        <v>48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  <c r="Q1" s="44"/>
    </row>
    <row r="2" spans="1:20" s="45" customFormat="1" ht="21" customHeight="1">
      <c r="A2" s="393" t="s">
        <v>90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44"/>
    </row>
    <row r="3" spans="1:20" s="45" customFormat="1" ht="21" customHeight="1">
      <c r="A3" s="393" t="s">
        <v>26</v>
      </c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44"/>
    </row>
    <row r="4" spans="1:20" s="45" customFormat="1" ht="21.6" customHeight="1">
      <c r="A4" s="393" t="s">
        <v>232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44"/>
    </row>
    <row r="5" spans="1:20" s="45" customFormat="1" ht="19.350000000000001" customHeight="1">
      <c r="A5" s="393" t="s">
        <v>68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44"/>
    </row>
    <row r="6" spans="1:20" ht="18.75" customHeight="1">
      <c r="A6" s="396" t="s">
        <v>45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396"/>
      <c r="O6" s="396"/>
      <c r="P6" s="396"/>
      <c r="Q6" s="46"/>
    </row>
    <row r="7" spans="1:20" ht="5.25" customHeight="1">
      <c r="A7" s="46"/>
      <c r="B7" s="47"/>
      <c r="C7" s="47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46"/>
    </row>
    <row r="8" spans="1:20" ht="20.399999999999999" customHeight="1">
      <c r="A8" s="46"/>
      <c r="B8" s="47"/>
      <c r="C8" s="47"/>
      <c r="D8" s="367"/>
      <c r="E8" s="367"/>
      <c r="F8" s="367"/>
      <c r="G8" s="367"/>
      <c r="H8" s="367"/>
      <c r="I8" s="367"/>
      <c r="J8" s="2"/>
      <c r="K8" s="2"/>
      <c r="L8" s="2"/>
      <c r="M8" s="367"/>
      <c r="N8" s="367" t="s">
        <v>97</v>
      </c>
      <c r="O8" s="367"/>
      <c r="P8" s="367"/>
      <c r="Q8" s="46"/>
      <c r="T8" s="5"/>
    </row>
    <row r="9" spans="1:20" ht="16.95" customHeight="1">
      <c r="A9" s="46"/>
      <c r="B9" s="47"/>
      <c r="C9" s="47"/>
      <c r="D9" s="367"/>
      <c r="E9" s="367"/>
      <c r="F9" s="367"/>
      <c r="G9" s="367"/>
      <c r="H9" s="367"/>
      <c r="I9" s="367"/>
      <c r="J9" s="2"/>
      <c r="K9" s="2"/>
      <c r="L9" s="2"/>
      <c r="M9" s="367"/>
      <c r="N9" s="367" t="s">
        <v>11</v>
      </c>
      <c r="O9" s="367"/>
      <c r="P9" s="367"/>
      <c r="Q9" s="46"/>
      <c r="T9" s="5"/>
    </row>
    <row r="10" spans="1:20" ht="16.95" customHeight="1">
      <c r="A10" s="46"/>
      <c r="B10" s="47"/>
      <c r="C10" s="47"/>
      <c r="D10" s="367"/>
      <c r="E10" s="367"/>
      <c r="F10" s="367"/>
      <c r="G10" s="367"/>
      <c r="H10" s="367" t="s">
        <v>191</v>
      </c>
      <c r="I10" s="367"/>
      <c r="J10" s="395" t="s">
        <v>104</v>
      </c>
      <c r="K10" s="395"/>
      <c r="L10" s="395"/>
      <c r="M10" s="367"/>
      <c r="N10" s="367" t="s">
        <v>85</v>
      </c>
      <c r="O10" s="367"/>
      <c r="P10" s="367"/>
      <c r="Q10" s="46"/>
      <c r="T10" s="5"/>
    </row>
    <row r="11" spans="1:20" ht="16.95" customHeight="1">
      <c r="A11" s="46"/>
      <c r="B11" s="47"/>
      <c r="C11" s="47"/>
      <c r="D11" s="367"/>
      <c r="E11" s="367"/>
      <c r="F11" s="367"/>
      <c r="G11" s="367"/>
      <c r="H11" s="367" t="s">
        <v>92</v>
      </c>
      <c r="I11" s="367"/>
      <c r="J11" s="367" t="s">
        <v>105</v>
      </c>
      <c r="K11" s="367"/>
      <c r="L11" s="367"/>
      <c r="M11" s="367"/>
      <c r="N11" s="367" t="s">
        <v>155</v>
      </c>
      <c r="O11" s="367"/>
      <c r="P11" s="367"/>
      <c r="Q11" s="46"/>
      <c r="T11" s="5"/>
    </row>
    <row r="12" spans="1:20" ht="20.399999999999999" customHeight="1">
      <c r="A12" s="46"/>
      <c r="B12" s="47"/>
      <c r="C12" s="47"/>
      <c r="D12" s="367" t="s">
        <v>114</v>
      </c>
      <c r="E12" s="367"/>
      <c r="F12" s="367" t="s">
        <v>20</v>
      </c>
      <c r="G12" s="367"/>
      <c r="H12" s="367" t="s">
        <v>93</v>
      </c>
      <c r="I12" s="367"/>
      <c r="J12" s="367" t="s">
        <v>108</v>
      </c>
      <c r="K12" s="367"/>
      <c r="L12" s="367" t="s">
        <v>84</v>
      </c>
      <c r="M12" s="367"/>
      <c r="N12" s="367" t="s">
        <v>156</v>
      </c>
      <c r="O12" s="367"/>
      <c r="P12" s="367" t="s">
        <v>30</v>
      </c>
      <c r="Q12" s="46"/>
      <c r="T12" s="5"/>
    </row>
    <row r="13" spans="1:20" ht="16.95" customHeight="1">
      <c r="A13" s="46"/>
      <c r="B13" s="12" t="s">
        <v>0</v>
      </c>
      <c r="C13" s="12"/>
      <c r="D13" s="48" t="s">
        <v>58</v>
      </c>
      <c r="E13" s="367"/>
      <c r="F13" s="48" t="s">
        <v>138</v>
      </c>
      <c r="G13" s="367"/>
      <c r="H13" s="48" t="s">
        <v>192</v>
      </c>
      <c r="I13" s="367"/>
      <c r="J13" s="48" t="s">
        <v>109</v>
      </c>
      <c r="K13" s="367"/>
      <c r="L13" s="48" t="s">
        <v>211</v>
      </c>
      <c r="M13" s="367"/>
      <c r="N13" s="48" t="s">
        <v>157</v>
      </c>
      <c r="O13" s="367"/>
      <c r="P13" s="48" t="s">
        <v>47</v>
      </c>
      <c r="Q13" s="46"/>
      <c r="T13" s="5"/>
    </row>
    <row r="14" spans="1:20" ht="2.85" customHeight="1">
      <c r="A14" s="49"/>
      <c r="B14" s="6"/>
      <c r="C14" s="6"/>
      <c r="D14" s="21"/>
      <c r="E14" s="21"/>
      <c r="F14" s="21"/>
      <c r="G14" s="21"/>
      <c r="H14" s="50"/>
      <c r="I14" s="21"/>
      <c r="J14" s="1"/>
      <c r="K14" s="1"/>
      <c r="L14" s="1"/>
      <c r="M14" s="21"/>
      <c r="N14" s="21"/>
      <c r="O14" s="21"/>
    </row>
    <row r="15" spans="1:20" ht="19.350000000000001" customHeight="1">
      <c r="A15" s="49"/>
      <c r="B15" s="6"/>
      <c r="C15" s="6"/>
      <c r="D15" s="140"/>
      <c r="E15" s="140"/>
      <c r="F15" s="140"/>
      <c r="G15" s="140"/>
      <c r="H15" s="140"/>
      <c r="I15" s="140"/>
      <c r="J15" s="1"/>
      <c r="K15" s="1"/>
      <c r="L15" s="1"/>
      <c r="M15" s="140"/>
      <c r="N15" s="142"/>
      <c r="O15" s="140"/>
      <c r="P15" s="142"/>
      <c r="Q15" s="157"/>
    </row>
    <row r="16" spans="1:20" ht="19.350000000000001" customHeight="1">
      <c r="A16" s="49" t="s">
        <v>185</v>
      </c>
      <c r="B16" s="6"/>
      <c r="C16" s="6"/>
      <c r="D16" s="140"/>
      <c r="E16" s="140"/>
      <c r="F16" s="140"/>
      <c r="G16" s="140"/>
      <c r="H16" s="140"/>
      <c r="I16" s="140"/>
      <c r="J16" s="1"/>
      <c r="K16" s="1"/>
      <c r="L16" s="1"/>
      <c r="M16" s="140"/>
      <c r="N16" s="142"/>
      <c r="O16" s="140"/>
      <c r="P16" s="142"/>
      <c r="Q16" s="157"/>
    </row>
    <row r="17" spans="1:17" ht="19.350000000000001" customHeight="1">
      <c r="A17" s="49" t="s">
        <v>187</v>
      </c>
      <c r="B17" s="84"/>
      <c r="C17" s="84"/>
      <c r="D17" s="18">
        <v>1112755194</v>
      </c>
      <c r="E17" s="18"/>
      <c r="F17" s="18">
        <v>860846281</v>
      </c>
      <c r="G17" s="18"/>
      <c r="H17" s="18">
        <v>2411902</v>
      </c>
      <c r="I17" s="18"/>
      <c r="J17" s="18">
        <v>2810366</v>
      </c>
      <c r="K17" s="18"/>
      <c r="L17" s="18">
        <v>-103385346</v>
      </c>
      <c r="M17" s="18"/>
      <c r="N17" s="18">
        <v>-25197063</v>
      </c>
      <c r="O17" s="18"/>
      <c r="P17" s="18">
        <v>1850241334</v>
      </c>
      <c r="Q17" s="157"/>
    </row>
    <row r="18" spans="1:17" ht="19.350000000000001" customHeight="1">
      <c r="A18" s="49" t="s">
        <v>110</v>
      </c>
      <c r="B18" s="84"/>
      <c r="C18" s="84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57"/>
    </row>
    <row r="19" spans="1:17" ht="19.350000000000001" customHeight="1">
      <c r="A19" s="375" t="s">
        <v>190</v>
      </c>
      <c r="B19" s="376"/>
      <c r="C19" s="377"/>
      <c r="D19" s="285">
        <v>0</v>
      </c>
      <c r="E19" s="18"/>
      <c r="F19" s="18">
        <v>-103385346</v>
      </c>
      <c r="G19" s="18"/>
      <c r="H19" s="286">
        <v>0</v>
      </c>
      <c r="I19" s="18"/>
      <c r="J19" s="287">
        <v>0</v>
      </c>
      <c r="K19" s="18"/>
      <c r="L19" s="286">
        <v>103385346</v>
      </c>
      <c r="M19" s="18"/>
      <c r="N19" s="242">
        <v>0</v>
      </c>
      <c r="O19" s="18"/>
      <c r="P19" s="287">
        <v>0</v>
      </c>
      <c r="Q19" s="157"/>
    </row>
    <row r="20" spans="1:17" ht="19.350000000000001" customHeight="1">
      <c r="A20" s="58" t="s">
        <v>216</v>
      </c>
      <c r="B20" s="376"/>
      <c r="C20" s="377"/>
      <c r="D20" s="288"/>
      <c r="E20" s="18"/>
      <c r="F20" s="18"/>
      <c r="G20" s="18"/>
      <c r="H20" s="286"/>
      <c r="I20" s="18"/>
      <c r="J20" s="286"/>
      <c r="K20" s="18"/>
      <c r="L20" s="286"/>
      <c r="M20" s="18"/>
      <c r="N20" s="242"/>
      <c r="O20" s="18"/>
      <c r="P20" s="287"/>
      <c r="Q20" s="157"/>
    </row>
    <row r="21" spans="1:17" ht="19.350000000000001" customHeight="1">
      <c r="A21" s="378" t="s">
        <v>159</v>
      </c>
      <c r="B21" s="376">
        <v>11</v>
      </c>
      <c r="C21" s="377"/>
      <c r="D21" s="288">
        <v>0</v>
      </c>
      <c r="E21" s="18"/>
      <c r="F21" s="288">
        <v>0</v>
      </c>
      <c r="G21" s="18"/>
      <c r="H21" s="286">
        <v>0</v>
      </c>
      <c r="I21" s="18"/>
      <c r="J21" s="287">
        <v>0</v>
      </c>
      <c r="K21" s="18"/>
      <c r="L21" s="286">
        <v>-2314614</v>
      </c>
      <c r="M21" s="18"/>
      <c r="N21" s="242">
        <v>2314614</v>
      </c>
      <c r="O21" s="18"/>
      <c r="P21" s="287">
        <v>0</v>
      </c>
      <c r="Q21" s="157"/>
    </row>
    <row r="22" spans="1:17" ht="19.350000000000001" customHeight="1">
      <c r="A22" s="375" t="s">
        <v>75</v>
      </c>
      <c r="B22" s="376"/>
      <c r="C22" s="376"/>
      <c r="D22" s="288">
        <v>0</v>
      </c>
      <c r="E22" s="18"/>
      <c r="F22" s="288">
        <v>0</v>
      </c>
      <c r="G22" s="18"/>
      <c r="H22" s="286">
        <v>0</v>
      </c>
      <c r="I22" s="18"/>
      <c r="J22" s="287">
        <v>0</v>
      </c>
      <c r="K22" s="18"/>
      <c r="L22" s="18">
        <v>19637682</v>
      </c>
      <c r="M22" s="18"/>
      <c r="N22" s="18">
        <v>-25860235</v>
      </c>
      <c r="O22" s="18"/>
      <c r="P22" s="18">
        <v>-6222553</v>
      </c>
      <c r="Q22" s="232">
        <v>0</v>
      </c>
    </row>
    <row r="23" spans="1:17" ht="19.350000000000001" customHeight="1" thickBot="1">
      <c r="A23" s="52" t="s">
        <v>186</v>
      </c>
      <c r="B23" s="84"/>
      <c r="C23" s="84"/>
      <c r="D23" s="289">
        <v>1112755194</v>
      </c>
      <c r="E23" s="86"/>
      <c r="F23" s="289">
        <v>757460935</v>
      </c>
      <c r="G23" s="85"/>
      <c r="H23" s="289">
        <v>2411902</v>
      </c>
      <c r="I23" s="85"/>
      <c r="J23" s="289">
        <v>2810366</v>
      </c>
      <c r="K23" s="85"/>
      <c r="L23" s="289">
        <v>17323068</v>
      </c>
      <c r="M23" s="85"/>
      <c r="N23" s="289">
        <v>-48742684</v>
      </c>
      <c r="O23" s="85"/>
      <c r="P23" s="289">
        <v>1844018781</v>
      </c>
      <c r="Q23" s="148"/>
    </row>
    <row r="24" spans="1:17" ht="21" thickTop="1">
      <c r="A24" s="52"/>
      <c r="B24" s="84"/>
      <c r="C24" s="84"/>
      <c r="D24" s="290"/>
      <c r="E24" s="86"/>
      <c r="F24" s="290"/>
      <c r="G24" s="85"/>
      <c r="H24" s="290"/>
      <c r="I24" s="85"/>
      <c r="J24" s="290"/>
      <c r="K24" s="85"/>
      <c r="L24" s="290"/>
      <c r="M24" s="85"/>
      <c r="N24" s="290"/>
      <c r="O24" s="85"/>
      <c r="P24" s="290"/>
      <c r="Q24" s="148"/>
    </row>
    <row r="25" spans="1:17" ht="19.350000000000001" customHeight="1">
      <c r="A25" s="49" t="s">
        <v>232</v>
      </c>
      <c r="B25" s="6"/>
      <c r="C25" s="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91"/>
      <c r="O25" s="24"/>
      <c r="P25" s="291"/>
      <c r="Q25" s="148"/>
    </row>
    <row r="26" spans="1:17" ht="19.350000000000001" customHeight="1">
      <c r="A26" s="49" t="s">
        <v>233</v>
      </c>
      <c r="B26" s="84"/>
      <c r="C26" s="84"/>
      <c r="D26" s="18">
        <v>1112755194</v>
      </c>
      <c r="E26" s="18"/>
      <c r="F26" s="18">
        <v>757460935</v>
      </c>
      <c r="G26" s="18"/>
      <c r="H26" s="18">
        <v>2411902</v>
      </c>
      <c r="I26" s="18"/>
      <c r="J26" s="18">
        <v>2810366</v>
      </c>
      <c r="K26" s="18"/>
      <c r="L26" s="18">
        <v>-29404557</v>
      </c>
      <c r="M26" s="18"/>
      <c r="N26" s="18">
        <v>-20010174</v>
      </c>
      <c r="O26" s="18"/>
      <c r="P26" s="18">
        <v>1826023666</v>
      </c>
      <c r="Q26" s="148"/>
    </row>
    <row r="27" spans="1:17" ht="19.350000000000001" customHeight="1">
      <c r="A27" s="49" t="s">
        <v>110</v>
      </c>
      <c r="B27" s="84"/>
      <c r="C27" s="84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48"/>
    </row>
    <row r="28" spans="1:17" ht="19.350000000000001" customHeight="1">
      <c r="A28" s="58" t="s">
        <v>216</v>
      </c>
      <c r="B28" s="376"/>
      <c r="C28" s="377"/>
      <c r="D28" s="288"/>
      <c r="E28" s="18"/>
      <c r="F28" s="18"/>
      <c r="G28" s="18"/>
      <c r="H28" s="286"/>
      <c r="I28" s="18"/>
      <c r="J28" s="286"/>
      <c r="K28" s="18"/>
      <c r="L28" s="286"/>
      <c r="M28" s="18"/>
      <c r="N28" s="242"/>
      <c r="O28" s="18"/>
      <c r="P28" s="287"/>
      <c r="Q28" s="148"/>
    </row>
    <row r="29" spans="1:17" ht="19.350000000000001" customHeight="1">
      <c r="A29" s="378" t="s">
        <v>159</v>
      </c>
      <c r="B29" s="376">
        <v>11</v>
      </c>
      <c r="C29" s="377"/>
      <c r="D29" s="288">
        <v>0</v>
      </c>
      <c r="E29" s="18"/>
      <c r="F29" s="288">
        <v>0</v>
      </c>
      <c r="G29" s="18"/>
      <c r="H29" s="286">
        <v>0</v>
      </c>
      <c r="I29" s="18"/>
      <c r="J29" s="287">
        <v>0</v>
      </c>
      <c r="K29" s="18"/>
      <c r="L29" s="286">
        <v>-7342244</v>
      </c>
      <c r="M29" s="18"/>
      <c r="N29" s="242">
        <v>7342244</v>
      </c>
      <c r="O29" s="18"/>
      <c r="P29" s="287">
        <f>SUM(D29:O29)</f>
        <v>0</v>
      </c>
      <c r="Q29" s="148"/>
    </row>
    <row r="30" spans="1:17" ht="19.350000000000001" customHeight="1">
      <c r="A30" s="375" t="s">
        <v>251</v>
      </c>
      <c r="B30" s="376"/>
      <c r="C30" s="376"/>
      <c r="D30" s="288">
        <v>0</v>
      </c>
      <c r="E30" s="18"/>
      <c r="F30" s="288">
        <v>0</v>
      </c>
      <c r="G30" s="18"/>
      <c r="H30" s="286">
        <v>0</v>
      </c>
      <c r="I30" s="18"/>
      <c r="J30" s="287">
        <v>0</v>
      </c>
      <c r="K30" s="18"/>
      <c r="L30" s="18">
        <f>'กำไรขาดทุน (9M)'!G66</f>
        <v>-131919388</v>
      </c>
      <c r="M30" s="18"/>
      <c r="N30" s="18">
        <v>-4479778</v>
      </c>
      <c r="O30" s="18"/>
      <c r="P30" s="18">
        <f>SUM(D30:O30)</f>
        <v>-136399166</v>
      </c>
      <c r="Q30" s="224"/>
    </row>
    <row r="31" spans="1:17" ht="19.350000000000001" customHeight="1" thickBot="1">
      <c r="A31" s="52" t="s">
        <v>234</v>
      </c>
      <c r="B31" s="84"/>
      <c r="C31" s="84"/>
      <c r="D31" s="289">
        <f>SUM(D26:D30)</f>
        <v>1112755194</v>
      </c>
      <c r="E31" s="86"/>
      <c r="F31" s="289">
        <f>SUM(F26:F30)</f>
        <v>757460935</v>
      </c>
      <c r="G31" s="85"/>
      <c r="H31" s="289">
        <f>SUM(H26:H30)</f>
        <v>2411902</v>
      </c>
      <c r="I31" s="85"/>
      <c r="J31" s="289">
        <f>SUM(J26:J30)</f>
        <v>2810366</v>
      </c>
      <c r="K31" s="85"/>
      <c r="L31" s="289">
        <f>SUM(L26:L30)</f>
        <v>-168666189</v>
      </c>
      <c r="M31" s="85"/>
      <c r="N31" s="289">
        <f>SUM(N26:N30)</f>
        <v>-17147708</v>
      </c>
      <c r="O31" s="85"/>
      <c r="P31" s="289">
        <f>SUM(P26:P30)</f>
        <v>1689624500</v>
      </c>
    </row>
    <row r="32" spans="1:17" ht="1.95" customHeight="1" thickTop="1">
      <c r="A32" s="49"/>
      <c r="B32" s="84"/>
      <c r="C32" s="84"/>
      <c r="D32" s="8"/>
      <c r="E32" s="8"/>
      <c r="F32" s="8"/>
      <c r="G32" s="8"/>
      <c r="H32" s="8"/>
      <c r="I32" s="8"/>
      <c r="J32" s="81"/>
      <c r="K32" s="81"/>
      <c r="L32" s="81"/>
      <c r="M32" s="87"/>
      <c r="N32" s="8"/>
      <c r="O32" s="87"/>
      <c r="P32" s="8"/>
    </row>
    <row r="33" spans="1:16" ht="16.2" customHeight="1">
      <c r="B33" s="53"/>
      <c r="C33" s="53"/>
      <c r="D33" s="223"/>
      <c r="E33" s="88"/>
      <c r="F33" s="88"/>
      <c r="G33" s="88"/>
      <c r="H33" s="88"/>
      <c r="I33" s="88"/>
      <c r="J33" s="159"/>
      <c r="K33" s="159"/>
      <c r="L33" s="159"/>
      <c r="M33" s="88"/>
      <c r="N33" s="88"/>
      <c r="O33" s="88"/>
      <c r="P33" s="88"/>
    </row>
    <row r="34" spans="1:16">
      <c r="A34" s="15" t="s">
        <v>67</v>
      </c>
    </row>
    <row r="127" spans="2:16" hidden="1">
      <c r="B127" s="47"/>
      <c r="C127" s="47"/>
      <c r="D127" s="54"/>
      <c r="E127" s="54"/>
      <c r="F127" s="54"/>
      <c r="G127" s="54"/>
      <c r="H127" s="55"/>
      <c r="I127" s="54"/>
      <c r="M127" s="54"/>
      <c r="N127" s="54"/>
      <c r="O127" s="54"/>
      <c r="P127" s="55"/>
    </row>
    <row r="128" spans="2:16" hidden="1">
      <c r="D128" s="54"/>
      <c r="E128" s="54"/>
      <c r="F128" s="54"/>
      <c r="G128" s="54"/>
      <c r="H128" s="55"/>
      <c r="I128" s="54"/>
      <c r="M128" s="54"/>
      <c r="N128" s="54"/>
      <c r="O128" s="54"/>
      <c r="P128" s="55"/>
    </row>
    <row r="129" spans="2:16">
      <c r="B129" s="47"/>
      <c r="C129" s="47"/>
      <c r="D129" s="54"/>
      <c r="E129" s="54"/>
      <c r="F129" s="54"/>
      <c r="G129" s="54"/>
      <c r="H129" s="55"/>
      <c r="I129" s="54"/>
      <c r="M129" s="54"/>
      <c r="N129" s="54"/>
      <c r="O129" s="54"/>
      <c r="P129" s="55"/>
    </row>
  </sheetData>
  <mergeCells count="8">
    <mergeCell ref="J10:L10"/>
    <mergeCell ref="A5:P5"/>
    <mergeCell ref="A6:P6"/>
    <mergeCell ref="D7:P7"/>
    <mergeCell ref="A1:P1"/>
    <mergeCell ref="A2:P2"/>
    <mergeCell ref="A3:P3"/>
    <mergeCell ref="A4:P4"/>
  </mergeCells>
  <pageMargins left="0.8" right="0.2" top="0.8" bottom="0.5" header="0.3" footer="0.3"/>
  <pageSetup paperSize="9" scale="83" firstPageNumber="8" orientation="landscape" useFirstPageNumber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50"/>
    <pageSetUpPr fitToPage="1"/>
  </sheetPr>
  <dimension ref="A1:S163"/>
  <sheetViews>
    <sheetView view="pageBreakPreview" topLeftCell="A154" zoomScale="85" zoomScaleNormal="90" zoomScaleSheetLayoutView="85" zoomScalePageLayoutView="70" workbookViewId="0">
      <selection activeCell="M167" sqref="M167"/>
    </sheetView>
  </sheetViews>
  <sheetFormatPr defaultColWidth="9.125" defaultRowHeight="20.25" customHeight="1"/>
  <cols>
    <col min="1" max="1" width="58.625" style="111" customWidth="1"/>
    <col min="2" max="2" width="12.875" style="111" customWidth="1"/>
    <col min="3" max="3" width="13.375" style="111" bestFit="1" customWidth="1"/>
    <col min="4" max="4" width="1.75" style="111" customWidth="1"/>
    <col min="5" max="5" width="13" style="111" customWidth="1"/>
    <col min="6" max="6" width="1.75" style="111" customWidth="1"/>
    <col min="7" max="7" width="12.75" style="111" bestFit="1" customWidth="1"/>
    <col min="8" max="8" width="1.75" style="111" customWidth="1"/>
    <col min="9" max="9" width="12.875" style="111" customWidth="1"/>
    <col min="10" max="10" width="0.25" style="111" customWidth="1"/>
    <col min="11" max="11" width="14.75" style="111" bestFit="1" customWidth="1"/>
    <col min="12" max="12" width="15.375" style="111" bestFit="1" customWidth="1"/>
    <col min="13" max="13" width="13.75" style="111" bestFit="1" customWidth="1"/>
    <col min="14" max="14" width="11.75" style="111" bestFit="1" customWidth="1"/>
    <col min="15" max="15" width="12.625" style="111" bestFit="1" customWidth="1"/>
    <col min="16" max="16" width="10.875" style="111" bestFit="1" customWidth="1"/>
    <col min="17" max="17" width="9.125" style="111"/>
    <col min="18" max="18" width="12.25" style="111" bestFit="1" customWidth="1"/>
    <col min="19" max="19" width="14.25" style="111" bestFit="1" customWidth="1"/>
    <col min="20" max="16384" width="9.125" style="111"/>
  </cols>
  <sheetData>
    <row r="1" spans="1:19" s="30" customFormat="1" ht="23.25" customHeight="1">
      <c r="A1" s="401" t="s">
        <v>48</v>
      </c>
      <c r="B1" s="401"/>
      <c r="C1" s="401"/>
      <c r="D1" s="401"/>
      <c r="E1" s="401"/>
      <c r="F1" s="401"/>
      <c r="G1" s="401"/>
      <c r="H1" s="401"/>
      <c r="I1" s="401"/>
    </row>
    <row r="2" spans="1:19" s="30" customFormat="1" ht="23.25" customHeight="1">
      <c r="A2" s="402" t="s">
        <v>40</v>
      </c>
      <c r="B2" s="402"/>
      <c r="C2" s="402"/>
      <c r="D2" s="402"/>
      <c r="E2" s="402"/>
      <c r="F2" s="402"/>
      <c r="G2" s="402"/>
      <c r="H2" s="402"/>
      <c r="I2" s="402"/>
    </row>
    <row r="3" spans="1:19" s="30" customFormat="1" ht="23.25" customHeight="1">
      <c r="A3" s="402" t="s">
        <v>232</v>
      </c>
      <c r="B3" s="402"/>
      <c r="C3" s="402"/>
      <c r="D3" s="402"/>
      <c r="E3" s="402"/>
      <c r="F3" s="402"/>
      <c r="G3" s="402"/>
      <c r="H3" s="402"/>
      <c r="I3" s="402"/>
      <c r="J3" s="108"/>
    </row>
    <row r="4" spans="1:19" s="30" customFormat="1" ht="23.25" customHeight="1">
      <c r="A4" s="400" t="s">
        <v>68</v>
      </c>
      <c r="B4" s="400"/>
      <c r="C4" s="400"/>
      <c r="D4" s="400"/>
      <c r="E4" s="400"/>
      <c r="F4" s="400"/>
      <c r="G4" s="400"/>
      <c r="H4" s="400"/>
      <c r="I4" s="400"/>
    </row>
    <row r="5" spans="1:19" s="30" customFormat="1" ht="20.25" customHeight="1">
      <c r="A5" s="397" t="s">
        <v>45</v>
      </c>
      <c r="B5" s="397"/>
      <c r="C5" s="397"/>
      <c r="D5" s="397"/>
      <c r="E5" s="397"/>
      <c r="F5" s="397"/>
      <c r="G5" s="397"/>
      <c r="H5" s="397"/>
      <c r="I5" s="397"/>
      <c r="L5" s="37"/>
      <c r="N5" s="37"/>
      <c r="P5" s="37"/>
    </row>
    <row r="6" spans="1:19" s="30" customFormat="1" ht="8.6999999999999993" customHeight="1">
      <c r="A6" s="31"/>
      <c r="B6" s="31"/>
      <c r="C6" s="32"/>
      <c r="D6" s="32"/>
      <c r="E6" s="4"/>
      <c r="F6" s="32"/>
      <c r="G6" s="4"/>
    </row>
    <row r="7" spans="1:19" ht="20.25" customHeight="1">
      <c r="A7" s="89" t="s">
        <v>16</v>
      </c>
      <c r="B7" s="98"/>
      <c r="C7" s="398" t="s">
        <v>15</v>
      </c>
      <c r="D7" s="398"/>
      <c r="E7" s="398"/>
      <c r="F7" s="33"/>
      <c r="G7" s="399" t="s">
        <v>26</v>
      </c>
      <c r="H7" s="399"/>
      <c r="I7" s="399"/>
      <c r="J7" s="94"/>
    </row>
    <row r="8" spans="1:19" ht="20.25" customHeight="1">
      <c r="A8" s="89"/>
      <c r="B8" s="93"/>
      <c r="C8" s="34" t="s">
        <v>225</v>
      </c>
      <c r="D8" s="363"/>
      <c r="E8" s="34" t="s">
        <v>183</v>
      </c>
      <c r="F8" s="34"/>
      <c r="G8" s="34" t="s">
        <v>225</v>
      </c>
      <c r="H8" s="363"/>
      <c r="I8" s="34" t="s">
        <v>183</v>
      </c>
      <c r="J8" s="94"/>
    </row>
    <row r="9" spans="1:19" ht="20.25" customHeight="1">
      <c r="A9" s="89"/>
      <c r="B9" s="93"/>
      <c r="C9" s="34"/>
      <c r="D9" s="363"/>
      <c r="E9" s="34" t="s">
        <v>236</v>
      </c>
      <c r="F9" s="34"/>
      <c r="G9" s="34"/>
      <c r="H9" s="363"/>
      <c r="I9" s="34"/>
      <c r="J9" s="94"/>
      <c r="S9" s="360"/>
    </row>
    <row r="10" spans="1:19" ht="20.25" customHeight="1">
      <c r="A10" s="100" t="s">
        <v>18</v>
      </c>
      <c r="B10" s="107"/>
      <c r="C10" s="35"/>
      <c r="D10" s="35"/>
      <c r="E10" s="36"/>
      <c r="F10" s="35"/>
      <c r="G10" s="36"/>
      <c r="H10" s="35"/>
      <c r="I10" s="35"/>
      <c r="J10" s="94"/>
      <c r="S10" s="234"/>
    </row>
    <row r="11" spans="1:19" ht="20.25" customHeight="1">
      <c r="A11" s="30" t="s">
        <v>80</v>
      </c>
      <c r="B11" s="37"/>
      <c r="C11" s="18">
        <f>'กำไรขาดทุน (9M)'!C34</f>
        <v>-196972284</v>
      </c>
      <c r="D11" s="18"/>
      <c r="E11" s="18">
        <f>'กำไรขาดทุน (9M)'!E34</f>
        <v>-17508990</v>
      </c>
      <c r="F11" s="18"/>
      <c r="G11" s="18">
        <f>'กำไรขาดทุน (9M)'!G34</f>
        <v>-131919388</v>
      </c>
      <c r="H11" s="18"/>
      <c r="I11" s="18">
        <f>'กำไรขาดทุน (9M)'!I34</f>
        <v>19637682</v>
      </c>
      <c r="J11" s="94"/>
      <c r="L11" s="234"/>
      <c r="M11" s="233"/>
      <c r="N11" s="234"/>
      <c r="R11" s="234"/>
      <c r="S11" s="360"/>
    </row>
    <row r="12" spans="1:19" ht="20.25" customHeight="1">
      <c r="A12" s="30" t="s">
        <v>42</v>
      </c>
      <c r="B12" s="37"/>
      <c r="C12" s="18"/>
      <c r="D12" s="18"/>
      <c r="E12" s="18"/>
      <c r="F12" s="18"/>
      <c r="G12" s="18"/>
      <c r="H12" s="18"/>
      <c r="I12" s="18"/>
      <c r="J12" s="94"/>
      <c r="L12" s="234"/>
    </row>
    <row r="13" spans="1:19" ht="20.25" customHeight="1">
      <c r="A13" s="91" t="s">
        <v>262</v>
      </c>
      <c r="B13" s="37"/>
      <c r="C13" s="18">
        <f>-'กำไรขาดทุน (9M)'!C33</f>
        <v>2612138</v>
      </c>
      <c r="D13" s="17"/>
      <c r="E13" s="18">
        <f>-'กำไรขาดทุน (9M)'!E33</f>
        <v>-4995175</v>
      </c>
      <c r="F13" s="17"/>
      <c r="G13" s="161">
        <f>-'กำไรขาดทุน (9M)'!G33</f>
        <v>383480</v>
      </c>
      <c r="H13" s="17"/>
      <c r="I13" s="23">
        <f>-'กำไรขาดทุน (9M)'!I33</f>
        <v>0</v>
      </c>
      <c r="J13" s="94"/>
      <c r="L13" s="234"/>
      <c r="M13" s="233"/>
      <c r="R13" s="234"/>
    </row>
    <row r="14" spans="1:19" ht="20.25" customHeight="1">
      <c r="A14" s="91" t="s">
        <v>70</v>
      </c>
      <c r="B14" s="99"/>
      <c r="C14" s="198">
        <v>68174058</v>
      </c>
      <c r="D14" s="17"/>
      <c r="E14" s="24">
        <v>56304855</v>
      </c>
      <c r="F14" s="17"/>
      <c r="G14" s="18">
        <v>8650668</v>
      </c>
      <c r="H14" s="17"/>
      <c r="I14" s="18">
        <v>7309631</v>
      </c>
      <c r="J14" s="94"/>
      <c r="L14" s="234"/>
      <c r="M14" s="233"/>
    </row>
    <row r="15" spans="1:19" ht="20.25" customHeight="1">
      <c r="A15" s="91" t="s">
        <v>71</v>
      </c>
      <c r="B15" s="99"/>
      <c r="C15" s="198">
        <v>1280379</v>
      </c>
      <c r="D15" s="17"/>
      <c r="E15" s="24">
        <v>1282970</v>
      </c>
      <c r="F15" s="17"/>
      <c r="G15" s="18">
        <v>75792</v>
      </c>
      <c r="H15" s="17"/>
      <c r="I15" s="18">
        <v>75792</v>
      </c>
      <c r="J15" s="94"/>
      <c r="L15" s="234"/>
      <c r="M15" s="233"/>
    </row>
    <row r="16" spans="1:19" ht="20.25" customHeight="1">
      <c r="A16" s="91" t="s">
        <v>173</v>
      </c>
      <c r="B16" s="99"/>
      <c r="C16" s="198">
        <f>443229+67740</f>
        <v>510969</v>
      </c>
      <c r="D16" s="17"/>
      <c r="E16" s="24">
        <v>125762</v>
      </c>
      <c r="F16" s="17"/>
      <c r="G16" s="23">
        <v>0</v>
      </c>
      <c r="H16" s="17"/>
      <c r="I16" s="23">
        <v>0</v>
      </c>
      <c r="J16" s="94"/>
      <c r="K16" s="233"/>
    </row>
    <row r="17" spans="1:14" ht="20.25" customHeight="1">
      <c r="A17" s="91" t="s">
        <v>260</v>
      </c>
      <c r="B17" s="99"/>
      <c r="C17" s="18">
        <f>-'กำไรขาดทุน (9M)'!C30</f>
        <v>25959671</v>
      </c>
      <c r="D17" s="17"/>
      <c r="E17" s="18">
        <v>742877</v>
      </c>
      <c r="F17" s="17"/>
      <c r="G17" s="23">
        <v>0</v>
      </c>
      <c r="H17" s="17"/>
      <c r="I17" s="23">
        <v>0</v>
      </c>
      <c r="J17" s="94"/>
      <c r="L17" s="234"/>
      <c r="M17" s="360"/>
      <c r="N17" s="233"/>
    </row>
    <row r="18" spans="1:14" ht="20.25" customHeight="1">
      <c r="A18" s="91" t="s">
        <v>240</v>
      </c>
      <c r="B18" s="99"/>
      <c r="C18" s="198">
        <f>'กำไรขาดทุน (9M)'!C24</f>
        <v>32258134</v>
      </c>
      <c r="D18" s="17"/>
      <c r="E18" s="23">
        <v>0</v>
      </c>
      <c r="F18" s="17"/>
      <c r="G18" s="161">
        <f>'กำไรขาดทุน (9M)'!G24</f>
        <v>106558246</v>
      </c>
      <c r="H18" s="17"/>
      <c r="I18" s="23">
        <v>0</v>
      </c>
      <c r="J18" s="94"/>
      <c r="K18" s="233"/>
    </row>
    <row r="19" spans="1:14" ht="20.25" customHeight="1">
      <c r="A19" s="91" t="s">
        <v>193</v>
      </c>
      <c r="B19" s="99"/>
      <c r="C19" s="18">
        <v>-10819366</v>
      </c>
      <c r="D19" s="17"/>
      <c r="E19" s="18">
        <v>-14965809</v>
      </c>
      <c r="F19" s="17"/>
      <c r="G19" s="23">
        <v>0</v>
      </c>
      <c r="H19" s="17"/>
      <c r="I19" s="23">
        <v>0</v>
      </c>
      <c r="J19" s="94"/>
    </row>
    <row r="20" spans="1:14" ht="20.25" customHeight="1">
      <c r="A20" s="91" t="s">
        <v>194</v>
      </c>
      <c r="B20" s="99"/>
      <c r="C20" s="18">
        <v>-8175</v>
      </c>
      <c r="D20" s="17"/>
      <c r="E20" s="18">
        <v>-23981900</v>
      </c>
      <c r="F20" s="17"/>
      <c r="G20" s="23">
        <v>0</v>
      </c>
      <c r="H20" s="17"/>
      <c r="I20" s="110">
        <v>-1422430</v>
      </c>
      <c r="J20" s="94"/>
      <c r="L20" s="260"/>
      <c r="M20" s="233"/>
    </row>
    <row r="21" spans="1:14" ht="20.25" customHeight="1">
      <c r="A21" s="91" t="s">
        <v>116</v>
      </c>
      <c r="B21" s="99"/>
      <c r="C21" s="23">
        <v>0</v>
      </c>
      <c r="D21" s="17"/>
      <c r="E21" s="110">
        <v>932767</v>
      </c>
      <c r="F21" s="17"/>
      <c r="G21" s="23">
        <v>0</v>
      </c>
      <c r="H21" s="17"/>
      <c r="I21" s="23">
        <v>0</v>
      </c>
      <c r="J21" s="94"/>
    </row>
    <row r="22" spans="1:14" ht="20.25" customHeight="1">
      <c r="A22" s="91" t="s">
        <v>59</v>
      </c>
      <c r="B22" s="99"/>
      <c r="C22" s="18">
        <v>2521338</v>
      </c>
      <c r="D22" s="17"/>
      <c r="E22" s="18">
        <v>3915386</v>
      </c>
      <c r="F22" s="17"/>
      <c r="G22" s="18">
        <v>660460</v>
      </c>
      <c r="H22" s="17"/>
      <c r="I22" s="18">
        <v>814196</v>
      </c>
      <c r="J22" s="94"/>
    </row>
    <row r="23" spans="1:14" ht="20.25" customHeight="1">
      <c r="A23" s="91" t="s">
        <v>237</v>
      </c>
      <c r="B23" s="99"/>
      <c r="C23" s="18">
        <v>-69759</v>
      </c>
      <c r="D23" s="17"/>
      <c r="E23" s="23">
        <v>0</v>
      </c>
      <c r="F23" s="17"/>
      <c r="G23" s="18">
        <v>-69759</v>
      </c>
      <c r="H23" s="17"/>
      <c r="I23" s="23">
        <v>0</v>
      </c>
      <c r="J23" s="94"/>
    </row>
    <row r="24" spans="1:14" ht="20.25" customHeight="1">
      <c r="A24" s="91" t="s">
        <v>264</v>
      </c>
      <c r="B24" s="99"/>
      <c r="C24" s="110">
        <v>12471562</v>
      </c>
      <c r="D24" s="17"/>
      <c r="E24" s="110">
        <v>9791479</v>
      </c>
      <c r="F24" s="17"/>
      <c r="G24" s="23">
        <v>0</v>
      </c>
      <c r="H24" s="17"/>
      <c r="I24" s="23">
        <v>0</v>
      </c>
      <c r="J24" s="94"/>
      <c r="L24" s="233"/>
    </row>
    <row r="25" spans="1:14" ht="20.25" customHeight="1">
      <c r="A25" s="91" t="s">
        <v>261</v>
      </c>
      <c r="B25" s="99"/>
      <c r="C25" s="110"/>
      <c r="D25" s="17"/>
      <c r="E25" s="110"/>
      <c r="F25" s="17"/>
      <c r="G25" s="23"/>
      <c r="H25" s="17"/>
      <c r="I25" s="23"/>
      <c r="J25" s="94"/>
      <c r="L25" s="233"/>
    </row>
    <row r="26" spans="1:14" ht="20.25" customHeight="1">
      <c r="A26" s="91" t="s">
        <v>247</v>
      </c>
      <c r="B26" s="99"/>
      <c r="C26" s="110">
        <v>197214</v>
      </c>
      <c r="D26" s="17"/>
      <c r="E26" s="23">
        <v>0</v>
      </c>
      <c r="F26" s="17"/>
      <c r="G26" s="161">
        <v>197214</v>
      </c>
      <c r="H26" s="17"/>
      <c r="I26" s="23">
        <v>0</v>
      </c>
      <c r="J26" s="94"/>
      <c r="L26" s="233"/>
    </row>
    <row r="27" spans="1:14" ht="20.25" customHeight="1">
      <c r="A27" s="91" t="s">
        <v>177</v>
      </c>
      <c r="B27" s="99"/>
      <c r="C27" s="110"/>
      <c r="D27" s="17"/>
      <c r="E27" s="110"/>
      <c r="F27" s="17"/>
      <c r="G27" s="110"/>
      <c r="H27" s="17"/>
      <c r="I27" s="110"/>
      <c r="J27" s="94"/>
    </row>
    <row r="28" spans="1:14" ht="20.25" customHeight="1">
      <c r="A28" s="91" t="s">
        <v>178</v>
      </c>
      <c r="B28" s="99"/>
      <c r="C28" s="23">
        <v>0</v>
      </c>
      <c r="D28" s="17"/>
      <c r="E28" s="110">
        <v>-915203</v>
      </c>
      <c r="F28" s="17"/>
      <c r="G28" s="23">
        <v>0</v>
      </c>
      <c r="H28" s="17"/>
      <c r="I28" s="110">
        <v>-915203</v>
      </c>
      <c r="J28" s="94"/>
    </row>
    <row r="29" spans="1:14" ht="20.25" customHeight="1">
      <c r="A29" s="91" t="s">
        <v>171</v>
      </c>
      <c r="B29" s="99"/>
      <c r="C29" s="110"/>
      <c r="D29" s="17"/>
      <c r="E29" s="110"/>
      <c r="F29" s="17"/>
      <c r="G29" s="110"/>
      <c r="H29" s="17"/>
      <c r="I29" s="110"/>
      <c r="J29" s="94"/>
    </row>
    <row r="30" spans="1:14" ht="20.25" customHeight="1">
      <c r="A30" s="91" t="s">
        <v>169</v>
      </c>
      <c r="B30" s="99"/>
      <c r="C30" s="23">
        <v>0</v>
      </c>
      <c r="D30" s="17"/>
      <c r="E30" s="110">
        <v>-11771335</v>
      </c>
      <c r="F30" s="17"/>
      <c r="G30" s="23">
        <v>0</v>
      </c>
      <c r="H30" s="17"/>
      <c r="I30" s="110">
        <v>-11771335</v>
      </c>
      <c r="J30" s="94"/>
    </row>
    <row r="31" spans="1:14" ht="20.25" customHeight="1">
      <c r="A31" s="91" t="s">
        <v>166</v>
      </c>
      <c r="B31" s="99"/>
      <c r="C31" s="23">
        <v>0</v>
      </c>
      <c r="D31" s="17"/>
      <c r="E31" s="110">
        <v>-36216767</v>
      </c>
      <c r="F31" s="17"/>
      <c r="G31" s="23">
        <v>0</v>
      </c>
      <c r="H31" s="17"/>
      <c r="I31" s="110">
        <v>-27733284</v>
      </c>
      <c r="J31" s="94"/>
    </row>
    <row r="32" spans="1:14" ht="20.25" customHeight="1">
      <c r="A32" s="91" t="s">
        <v>218</v>
      </c>
      <c r="B32" s="99"/>
      <c r="C32" s="110">
        <v>-180000</v>
      </c>
      <c r="D32" s="17"/>
      <c r="E32" s="18">
        <v>-840000</v>
      </c>
      <c r="F32" s="17"/>
      <c r="G32" s="110">
        <v>-180000</v>
      </c>
      <c r="H32" s="25"/>
      <c r="I32" s="18">
        <v>-840000</v>
      </c>
      <c r="J32" s="94"/>
    </row>
    <row r="33" spans="1:15" ht="20.25" customHeight="1">
      <c r="A33" s="91" t="s">
        <v>136</v>
      </c>
      <c r="B33" s="99"/>
      <c r="C33" s="18">
        <f>-'กำไรขาดทุน (9M)'!C28</f>
        <v>-446434</v>
      </c>
      <c r="D33" s="17"/>
      <c r="E33" s="18">
        <v>-727160</v>
      </c>
      <c r="F33" s="17"/>
      <c r="G33" s="18">
        <f>-'กำไรขาดทุน (9M)'!G28</f>
        <v>-16010047</v>
      </c>
      <c r="H33" s="17"/>
      <c r="I33" s="18">
        <v>-11047395</v>
      </c>
      <c r="J33" s="94"/>
    </row>
    <row r="34" spans="1:15" ht="20.25" customHeight="1">
      <c r="A34" s="91" t="s">
        <v>34</v>
      </c>
      <c r="B34" s="99"/>
      <c r="C34" s="231">
        <f>-'กำไรขาดทุน (9M)'!C29-'SCF '!C16</f>
        <v>26680929</v>
      </c>
      <c r="D34" s="17"/>
      <c r="E34" s="231">
        <v>19867791</v>
      </c>
      <c r="F34" s="17"/>
      <c r="G34" s="231">
        <f>-'กำไรขาดทุน (9M)'!G29</f>
        <v>8956258</v>
      </c>
      <c r="H34" s="17"/>
      <c r="I34" s="231">
        <v>4609246</v>
      </c>
      <c r="J34" s="94"/>
      <c r="L34" s="233"/>
    </row>
    <row r="35" spans="1:15" ht="20.25" customHeight="1">
      <c r="A35" s="91" t="s">
        <v>214</v>
      </c>
      <c r="B35" s="106"/>
      <c r="C35" s="230"/>
      <c r="D35" s="230"/>
      <c r="E35" s="230"/>
      <c r="F35" s="230"/>
      <c r="G35" s="230"/>
      <c r="H35" s="230"/>
      <c r="I35" s="230"/>
      <c r="J35" s="94"/>
    </row>
    <row r="36" spans="1:15" ht="20.25" customHeight="1">
      <c r="A36" s="91" t="s">
        <v>176</v>
      </c>
      <c r="B36" s="106"/>
      <c r="C36" s="197">
        <f>SUM(C11:C34)</f>
        <v>-35829626</v>
      </c>
      <c r="D36" s="197"/>
      <c r="E36" s="197">
        <v>-18958452</v>
      </c>
      <c r="F36" s="197"/>
      <c r="G36" s="197">
        <f>SUM(G11:G34)</f>
        <v>-22697076</v>
      </c>
      <c r="H36" s="197"/>
      <c r="I36" s="197">
        <v>-21283100</v>
      </c>
      <c r="J36" s="94"/>
    </row>
    <row r="37" spans="1:15" ht="20.25" customHeight="1">
      <c r="A37" s="91"/>
      <c r="B37" s="106"/>
      <c r="C37" s="197"/>
      <c r="D37" s="197"/>
      <c r="E37" s="197"/>
      <c r="F37" s="197"/>
      <c r="G37" s="197"/>
      <c r="H37" s="197"/>
      <c r="I37" s="197"/>
      <c r="J37" s="94"/>
    </row>
    <row r="38" spans="1:15" ht="20.25" customHeight="1">
      <c r="A38" s="91"/>
      <c r="B38" s="106"/>
      <c r="C38" s="197"/>
      <c r="D38" s="197"/>
      <c r="E38" s="197"/>
      <c r="F38" s="197"/>
      <c r="G38" s="197"/>
      <c r="H38" s="197"/>
      <c r="I38" s="197"/>
      <c r="J38" s="94"/>
    </row>
    <row r="39" spans="1:15" ht="20.25" customHeight="1">
      <c r="A39" s="91"/>
      <c r="B39" s="106"/>
      <c r="C39" s="197"/>
      <c r="D39" s="197"/>
      <c r="E39" s="197"/>
      <c r="F39" s="197"/>
      <c r="G39" s="197"/>
      <c r="H39" s="197"/>
      <c r="I39" s="197"/>
      <c r="J39" s="94"/>
    </row>
    <row r="40" spans="1:15" ht="20.25" customHeight="1">
      <c r="A40" s="91"/>
      <c r="B40" s="106"/>
      <c r="C40" s="197"/>
      <c r="D40" s="197"/>
      <c r="E40" s="197"/>
      <c r="F40" s="197"/>
      <c r="G40" s="197"/>
      <c r="H40" s="197"/>
      <c r="I40" s="197"/>
      <c r="J40" s="94"/>
    </row>
    <row r="41" spans="1:15" ht="23.25" customHeight="1">
      <c r="A41" s="401" t="s">
        <v>48</v>
      </c>
      <c r="B41" s="401"/>
      <c r="C41" s="401"/>
      <c r="D41" s="401"/>
      <c r="E41" s="401"/>
      <c r="F41" s="401"/>
      <c r="G41" s="401"/>
      <c r="H41" s="401"/>
      <c r="I41" s="401"/>
      <c r="O41" s="233"/>
    </row>
    <row r="42" spans="1:15" s="30" customFormat="1" ht="23.25" customHeight="1">
      <c r="A42" s="401" t="s">
        <v>91</v>
      </c>
      <c r="B42" s="401"/>
      <c r="C42" s="401"/>
      <c r="D42" s="401"/>
      <c r="E42" s="401"/>
      <c r="F42" s="401"/>
      <c r="G42" s="401"/>
      <c r="H42" s="401"/>
      <c r="I42" s="401"/>
      <c r="O42" s="257"/>
    </row>
    <row r="43" spans="1:15" s="30" customFormat="1" ht="23.25" customHeight="1">
      <c r="A43" s="402" t="s">
        <v>232</v>
      </c>
      <c r="B43" s="402"/>
      <c r="C43" s="402"/>
      <c r="D43" s="402"/>
      <c r="E43" s="402"/>
      <c r="F43" s="402"/>
      <c r="G43" s="402"/>
      <c r="H43" s="402"/>
      <c r="I43" s="402"/>
      <c r="J43" s="108"/>
      <c r="O43" s="258"/>
    </row>
    <row r="44" spans="1:15" s="30" customFormat="1" ht="23.25" customHeight="1">
      <c r="A44" s="400" t="s">
        <v>68</v>
      </c>
      <c r="B44" s="400"/>
      <c r="C44" s="400"/>
      <c r="D44" s="400"/>
      <c r="E44" s="400"/>
      <c r="F44" s="400"/>
      <c r="G44" s="400"/>
      <c r="H44" s="400"/>
      <c r="I44" s="400"/>
      <c r="O44" s="258"/>
    </row>
    <row r="45" spans="1:15" s="30" customFormat="1" ht="20.25" customHeight="1">
      <c r="A45" s="397" t="s">
        <v>45</v>
      </c>
      <c r="B45" s="397"/>
      <c r="C45" s="397"/>
      <c r="D45" s="397"/>
      <c r="E45" s="397"/>
      <c r="F45" s="397"/>
      <c r="G45" s="397"/>
      <c r="H45" s="397"/>
      <c r="I45" s="397"/>
    </row>
    <row r="46" spans="1:15" s="30" customFormat="1" ht="6" customHeight="1">
      <c r="A46" s="31"/>
      <c r="B46" s="31"/>
      <c r="C46" s="32"/>
      <c r="D46" s="32"/>
      <c r="E46" s="4"/>
      <c r="F46" s="32"/>
      <c r="G46" s="4"/>
    </row>
    <row r="47" spans="1:15" ht="23.25" customHeight="1">
      <c r="A47" s="89" t="s">
        <v>16</v>
      </c>
      <c r="B47" s="98"/>
      <c r="C47" s="398" t="s">
        <v>15</v>
      </c>
      <c r="D47" s="398"/>
      <c r="E47" s="398"/>
      <c r="F47" s="33"/>
      <c r="G47" s="399" t="s">
        <v>26</v>
      </c>
      <c r="H47" s="399"/>
      <c r="I47" s="399"/>
      <c r="J47" s="94"/>
    </row>
    <row r="48" spans="1:15" ht="23.25" customHeight="1">
      <c r="A48" s="89"/>
      <c r="B48" s="93"/>
      <c r="C48" s="34" t="s">
        <v>225</v>
      </c>
      <c r="D48" s="363"/>
      <c r="E48" s="34" t="s">
        <v>183</v>
      </c>
      <c r="F48" s="34"/>
      <c r="G48" s="34" t="s">
        <v>225</v>
      </c>
      <c r="H48" s="363"/>
      <c r="I48" s="34" t="s">
        <v>183</v>
      </c>
      <c r="J48" s="94"/>
    </row>
    <row r="49" spans="1:15" ht="23.25" customHeight="1">
      <c r="A49" s="100" t="s">
        <v>89</v>
      </c>
      <c r="B49" s="89"/>
      <c r="C49" s="104"/>
      <c r="D49" s="104"/>
      <c r="E49" s="42"/>
      <c r="F49" s="104"/>
      <c r="G49" s="42"/>
      <c r="H49" s="104"/>
      <c r="I49" s="104"/>
    </row>
    <row r="50" spans="1:15" ht="23.25" customHeight="1">
      <c r="A50" s="105" t="s">
        <v>33</v>
      </c>
      <c r="B50" s="105"/>
      <c r="C50" s="25"/>
      <c r="D50" s="25"/>
      <c r="E50" s="25"/>
      <c r="F50" s="25"/>
      <c r="G50" s="4"/>
      <c r="H50" s="25"/>
      <c r="I50" s="4"/>
      <c r="J50" s="94"/>
    </row>
    <row r="51" spans="1:15" ht="23.25" customHeight="1">
      <c r="A51" s="91" t="s">
        <v>117</v>
      </c>
      <c r="B51" s="91"/>
      <c r="C51" s="18">
        <f>-8324548-67740</f>
        <v>-8392288</v>
      </c>
      <c r="D51" s="95"/>
      <c r="E51" s="18">
        <v>-149502794</v>
      </c>
      <c r="F51" s="101"/>
      <c r="G51" s="18">
        <v>-5722949</v>
      </c>
      <c r="H51" s="95"/>
      <c r="I51" s="18">
        <v>-722002</v>
      </c>
      <c r="J51" s="94"/>
      <c r="L51" s="233"/>
      <c r="M51" s="233"/>
    </row>
    <row r="52" spans="1:15" ht="23.25" customHeight="1">
      <c r="A52" s="91" t="s">
        <v>73</v>
      </c>
      <c r="B52" s="91"/>
      <c r="C52" s="18">
        <v>-196910301</v>
      </c>
      <c r="D52" s="101"/>
      <c r="E52" s="18">
        <v>-151512219</v>
      </c>
      <c r="F52" s="101"/>
      <c r="G52" s="23">
        <v>0</v>
      </c>
      <c r="H52" s="95"/>
      <c r="I52" s="23">
        <v>0</v>
      </c>
      <c r="J52" s="94"/>
      <c r="K52" s="233"/>
      <c r="L52" s="233"/>
      <c r="M52" s="234"/>
      <c r="N52" s="233"/>
    </row>
    <row r="53" spans="1:15" ht="23.25" customHeight="1">
      <c r="A53" s="91" t="s">
        <v>83</v>
      </c>
      <c r="B53" s="91"/>
      <c r="C53" s="18">
        <v>-10085726</v>
      </c>
      <c r="D53" s="101"/>
      <c r="E53" s="18">
        <v>3595049</v>
      </c>
      <c r="F53" s="101"/>
      <c r="G53" s="23">
        <v>0</v>
      </c>
      <c r="H53" s="95"/>
      <c r="I53" s="23">
        <v>0</v>
      </c>
    </row>
    <row r="54" spans="1:15" ht="23.25" customHeight="1">
      <c r="A54" s="91" t="s">
        <v>32</v>
      </c>
      <c r="B54" s="91"/>
      <c r="C54" s="18">
        <v>-35875874</v>
      </c>
      <c r="D54" s="101"/>
      <c r="E54" s="18">
        <v>8768022</v>
      </c>
      <c r="F54" s="101"/>
      <c r="G54" s="23">
        <v>0</v>
      </c>
      <c r="H54" s="95"/>
      <c r="I54" s="23">
        <v>0</v>
      </c>
      <c r="J54" s="94"/>
    </row>
    <row r="55" spans="1:15" ht="23.25" customHeight="1">
      <c r="A55" s="91" t="s">
        <v>111</v>
      </c>
      <c r="B55" s="91"/>
      <c r="C55" s="18">
        <v>15441404</v>
      </c>
      <c r="D55" s="101"/>
      <c r="E55" s="18">
        <v>2011779</v>
      </c>
      <c r="F55" s="101"/>
      <c r="G55" s="18">
        <v>-547079</v>
      </c>
      <c r="H55" s="95"/>
      <c r="I55" s="23">
        <v>0</v>
      </c>
      <c r="M55" s="233"/>
      <c r="N55" s="234"/>
      <c r="O55" s="360"/>
    </row>
    <row r="56" spans="1:15" ht="23.25" customHeight="1">
      <c r="A56" s="91" t="s">
        <v>121</v>
      </c>
      <c r="B56" s="91"/>
      <c r="C56" s="18">
        <v>1363834</v>
      </c>
      <c r="D56" s="101"/>
      <c r="E56" s="18">
        <v>9339878</v>
      </c>
      <c r="F56" s="101"/>
      <c r="G56" s="23">
        <v>0</v>
      </c>
      <c r="H56" s="95"/>
      <c r="I56" s="23">
        <v>0</v>
      </c>
    </row>
    <row r="57" spans="1:15" ht="23.25" customHeight="1">
      <c r="A57" s="91" t="s">
        <v>24</v>
      </c>
      <c r="B57" s="91"/>
      <c r="C57" s="23">
        <v>0</v>
      </c>
      <c r="D57" s="101"/>
      <c r="E57" s="18">
        <v>54403</v>
      </c>
      <c r="F57" s="17"/>
      <c r="G57" s="23">
        <v>0</v>
      </c>
      <c r="H57" s="17"/>
      <c r="I57" s="23">
        <v>0</v>
      </c>
    </row>
    <row r="58" spans="1:15" ht="23.25" customHeight="1">
      <c r="A58" s="91" t="s">
        <v>27</v>
      </c>
      <c r="B58" s="91"/>
      <c r="C58" s="18">
        <v>-3765512</v>
      </c>
      <c r="D58" s="101"/>
      <c r="E58" s="18">
        <v>-2366100</v>
      </c>
      <c r="F58" s="101"/>
      <c r="G58" s="23">
        <v>0</v>
      </c>
      <c r="H58" s="95"/>
      <c r="I58" s="23">
        <v>0</v>
      </c>
    </row>
    <row r="59" spans="1:15" ht="23.25" customHeight="1">
      <c r="A59" s="91" t="s">
        <v>118</v>
      </c>
      <c r="B59" s="91"/>
      <c r="C59" s="18">
        <v>173781433</v>
      </c>
      <c r="D59" s="101"/>
      <c r="E59" s="18">
        <v>51937129</v>
      </c>
      <c r="F59" s="101"/>
      <c r="G59" s="18">
        <f>1455442</f>
        <v>1455442</v>
      </c>
      <c r="H59" s="95"/>
      <c r="I59" s="18">
        <v>-591358</v>
      </c>
      <c r="K59" s="234"/>
      <c r="L59" s="233"/>
      <c r="M59" s="259"/>
      <c r="N59" s="233"/>
      <c r="O59" s="233"/>
    </row>
    <row r="60" spans="1:15" ht="23.25" customHeight="1">
      <c r="A60" s="91" t="s">
        <v>101</v>
      </c>
      <c r="B60" s="91"/>
      <c r="C60" s="18">
        <v>189846066</v>
      </c>
      <c r="D60" s="101"/>
      <c r="E60" s="18">
        <v>1940585</v>
      </c>
      <c r="F60" s="101"/>
      <c r="G60" s="23">
        <v>0</v>
      </c>
      <c r="H60" s="95"/>
      <c r="I60" s="23">
        <v>0</v>
      </c>
      <c r="N60" s="233"/>
    </row>
    <row r="61" spans="1:15" ht="23.25" customHeight="1">
      <c r="A61" s="91" t="s">
        <v>102</v>
      </c>
      <c r="B61" s="91"/>
      <c r="C61" s="18">
        <v>-28250294</v>
      </c>
      <c r="D61" s="101"/>
      <c r="E61" s="18">
        <v>82868024</v>
      </c>
      <c r="F61" s="101"/>
      <c r="G61" s="23">
        <v>0</v>
      </c>
      <c r="H61" s="95"/>
      <c r="I61" s="23">
        <v>0</v>
      </c>
      <c r="N61" s="233"/>
    </row>
    <row r="62" spans="1:15" ht="23.25" customHeight="1">
      <c r="A62" s="91" t="s">
        <v>88</v>
      </c>
      <c r="B62" s="91"/>
      <c r="C62" s="18">
        <v>2595059</v>
      </c>
      <c r="D62" s="101"/>
      <c r="E62" s="18">
        <v>-4526635</v>
      </c>
      <c r="F62" s="101"/>
      <c r="G62" s="23">
        <v>0</v>
      </c>
      <c r="H62" s="95"/>
      <c r="I62" s="23">
        <v>0</v>
      </c>
      <c r="K62" s="233"/>
      <c r="L62" s="233"/>
    </row>
    <row r="63" spans="1:15" ht="23.25" customHeight="1">
      <c r="A63" s="91" t="s">
        <v>150</v>
      </c>
      <c r="B63" s="91"/>
      <c r="C63" s="18">
        <v>-13441223</v>
      </c>
      <c r="D63" s="101"/>
      <c r="E63" s="18">
        <v>1799120</v>
      </c>
      <c r="F63" s="101"/>
      <c r="G63" s="4">
        <v>242356</v>
      </c>
      <c r="H63" s="95"/>
      <c r="I63" s="4">
        <v>-32093</v>
      </c>
    </row>
    <row r="64" spans="1:15" ht="23.25" customHeight="1">
      <c r="A64" s="91" t="s">
        <v>49</v>
      </c>
      <c r="B64" s="91"/>
      <c r="C64" s="18">
        <f>1799827-368</f>
        <v>1799459</v>
      </c>
      <c r="D64" s="101"/>
      <c r="E64" s="18">
        <v>1452586</v>
      </c>
      <c r="F64" s="101"/>
      <c r="G64" s="4">
        <f>187707-370-2</f>
        <v>187335</v>
      </c>
      <c r="H64" s="95"/>
      <c r="I64" s="4">
        <v>-146840</v>
      </c>
      <c r="K64" s="233"/>
      <c r="L64" s="234"/>
    </row>
    <row r="65" spans="1:18" ht="23.25" customHeight="1">
      <c r="A65" s="91" t="s">
        <v>129</v>
      </c>
      <c r="B65" s="91"/>
      <c r="C65" s="23">
        <v>0</v>
      </c>
      <c r="D65" s="102"/>
      <c r="E65" s="198">
        <v>-20232654</v>
      </c>
      <c r="F65" s="102"/>
      <c r="G65" s="23">
        <v>0</v>
      </c>
      <c r="H65" s="96"/>
      <c r="I65" s="23">
        <v>0</v>
      </c>
      <c r="M65" s="259"/>
    </row>
    <row r="66" spans="1:18" ht="23.25" customHeight="1">
      <c r="A66" s="91" t="s">
        <v>7</v>
      </c>
      <c r="B66" s="91"/>
      <c r="C66" s="379">
        <v>3663874</v>
      </c>
      <c r="D66" s="102"/>
      <c r="E66" s="250">
        <v>-4400</v>
      </c>
      <c r="F66" s="102"/>
      <c r="G66" s="251">
        <v>0</v>
      </c>
      <c r="H66" s="96"/>
      <c r="I66" s="251">
        <v>0</v>
      </c>
      <c r="L66" s="233"/>
      <c r="N66" s="234"/>
      <c r="O66" s="360"/>
    </row>
    <row r="67" spans="1:18" ht="23.25" customHeight="1">
      <c r="A67" s="91" t="s">
        <v>60</v>
      </c>
      <c r="B67" s="91"/>
      <c r="C67" s="246">
        <v>0</v>
      </c>
      <c r="D67" s="102"/>
      <c r="E67" s="222">
        <v>-265391</v>
      </c>
      <c r="F67" s="102"/>
      <c r="G67" s="246">
        <v>0</v>
      </c>
      <c r="H67" s="96"/>
      <c r="I67" s="246">
        <v>0</v>
      </c>
    </row>
    <row r="68" spans="1:18" ht="23.25" customHeight="1">
      <c r="A68" s="103" t="s">
        <v>215</v>
      </c>
      <c r="B68" s="103"/>
      <c r="C68" s="18">
        <f>SUM(C60:C67,C36:C59)</f>
        <v>55940285</v>
      </c>
      <c r="D68" s="101"/>
      <c r="E68" s="18">
        <v>-183602070</v>
      </c>
      <c r="F68" s="101"/>
      <c r="G68" s="18">
        <f>SUM(G60:G67,G36:G59)</f>
        <v>-27081971</v>
      </c>
      <c r="H68" s="95"/>
      <c r="I68" s="18">
        <v>-22775393</v>
      </c>
    </row>
    <row r="69" spans="1:18" ht="23.25" customHeight="1">
      <c r="A69" s="91" t="s">
        <v>61</v>
      </c>
      <c r="B69" s="91"/>
      <c r="C69" s="18">
        <v>-11314931</v>
      </c>
      <c r="D69" s="102"/>
      <c r="E69" s="18">
        <v>-7577691</v>
      </c>
      <c r="F69" s="102"/>
      <c r="G69" s="4">
        <v>-245849</v>
      </c>
      <c r="H69" s="96"/>
      <c r="I69" s="4">
        <v>-204343</v>
      </c>
      <c r="M69" s="233"/>
      <c r="R69" s="234"/>
    </row>
    <row r="70" spans="1:18" ht="23.25" customHeight="1">
      <c r="A70" s="91" t="s">
        <v>115</v>
      </c>
      <c r="B70" s="91"/>
      <c r="C70" s="176">
        <v>2595840</v>
      </c>
      <c r="D70" s="102"/>
      <c r="E70" s="176">
        <v>901394</v>
      </c>
      <c r="F70" s="102"/>
      <c r="G70" s="176">
        <v>2595840</v>
      </c>
      <c r="H70" s="96"/>
      <c r="I70" s="176">
        <v>901394</v>
      </c>
    </row>
    <row r="71" spans="1:18" ht="23.25" customHeight="1">
      <c r="A71" s="97" t="s">
        <v>268</v>
      </c>
      <c r="B71" s="97"/>
      <c r="C71" s="43">
        <f>SUM(C68:C70)</f>
        <v>47221194</v>
      </c>
      <c r="D71" s="24"/>
      <c r="E71" s="43">
        <v>-190278367</v>
      </c>
      <c r="F71" s="95"/>
      <c r="G71" s="43">
        <f>SUM(G68:G70)</f>
        <v>-24731980</v>
      </c>
      <c r="H71" s="24"/>
      <c r="I71" s="43">
        <v>-22078342</v>
      </c>
    </row>
    <row r="72" spans="1:18" ht="23.25" customHeight="1">
      <c r="A72" s="97"/>
      <c r="B72" s="97"/>
      <c r="C72" s="38"/>
      <c r="D72" s="24"/>
      <c r="E72" s="38"/>
      <c r="F72" s="95"/>
      <c r="G72" s="4"/>
      <c r="H72" s="24"/>
      <c r="I72" s="4"/>
    </row>
    <row r="73" spans="1:18" ht="23.25" customHeight="1">
      <c r="A73" s="97"/>
      <c r="B73" s="97"/>
      <c r="C73" s="38"/>
      <c r="D73" s="24"/>
      <c r="E73" s="38"/>
      <c r="F73" s="95"/>
      <c r="G73" s="4"/>
      <c r="H73" s="24"/>
      <c r="I73" s="4"/>
    </row>
    <row r="74" spans="1:18" ht="23.25" customHeight="1">
      <c r="A74" s="97"/>
      <c r="B74" s="97"/>
      <c r="C74" s="38"/>
      <c r="D74" s="24"/>
      <c r="E74" s="38"/>
      <c r="F74" s="95"/>
      <c r="G74" s="4"/>
      <c r="H74" s="24"/>
      <c r="I74" s="4"/>
    </row>
    <row r="75" spans="1:18" ht="23.25" customHeight="1">
      <c r="A75" s="97"/>
      <c r="B75" s="97"/>
      <c r="C75" s="38"/>
      <c r="D75" s="24"/>
      <c r="E75" s="38"/>
      <c r="F75" s="95"/>
      <c r="G75" s="4"/>
      <c r="H75" s="24"/>
      <c r="I75" s="4"/>
    </row>
    <row r="76" spans="1:18" ht="23.25" customHeight="1">
      <c r="A76" s="97"/>
      <c r="B76" s="97"/>
      <c r="C76" s="38"/>
      <c r="D76" s="24"/>
      <c r="E76" s="38"/>
      <c r="F76" s="95"/>
      <c r="G76" s="4"/>
      <c r="H76" s="24"/>
      <c r="I76" s="4"/>
    </row>
    <row r="77" spans="1:18" ht="23.25" customHeight="1">
      <c r="A77" s="97"/>
      <c r="B77" s="97"/>
      <c r="C77" s="38"/>
      <c r="D77" s="24"/>
      <c r="E77" s="38"/>
      <c r="F77" s="95"/>
      <c r="G77" s="4"/>
      <c r="H77" s="24"/>
      <c r="I77" s="4"/>
    </row>
    <row r="78" spans="1:18" ht="23.25" customHeight="1">
      <c r="A78" s="97"/>
      <c r="B78" s="97"/>
      <c r="C78" s="38"/>
      <c r="D78" s="24"/>
      <c r="E78" s="38"/>
      <c r="F78" s="95"/>
      <c r="G78" s="4"/>
      <c r="H78" s="24"/>
      <c r="I78" s="4"/>
    </row>
    <row r="79" spans="1:18" ht="23.25" customHeight="1">
      <c r="A79" s="97"/>
      <c r="B79" s="97"/>
      <c r="C79" s="38"/>
      <c r="D79" s="24"/>
      <c r="E79" s="38"/>
      <c r="F79" s="95"/>
      <c r="G79" s="4"/>
      <c r="H79" s="24"/>
      <c r="I79" s="4"/>
    </row>
    <row r="80" spans="1:18" ht="23.25" customHeight="1">
      <c r="A80" s="97"/>
      <c r="B80" s="97"/>
      <c r="C80" s="38"/>
      <c r="D80" s="24"/>
      <c r="E80" s="38"/>
      <c r="F80" s="95"/>
      <c r="G80" s="4"/>
      <c r="H80" s="24"/>
      <c r="I80" s="4"/>
    </row>
    <row r="81" spans="1:13" ht="23.25" customHeight="1">
      <c r="A81" s="97"/>
      <c r="B81" s="97"/>
      <c r="C81" s="38"/>
      <c r="D81" s="24"/>
      <c r="E81" s="38"/>
      <c r="F81" s="95"/>
      <c r="G81" s="4"/>
      <c r="H81" s="24"/>
      <c r="I81" s="4"/>
    </row>
    <row r="82" spans="1:13" ht="23.25" customHeight="1">
      <c r="A82" s="401" t="s">
        <v>48</v>
      </c>
      <c r="B82" s="401"/>
      <c r="C82" s="401"/>
      <c r="D82" s="401"/>
      <c r="E82" s="401"/>
      <c r="F82" s="401"/>
      <c r="G82" s="401"/>
      <c r="H82" s="401"/>
      <c r="I82" s="401"/>
    </row>
    <row r="83" spans="1:13" ht="23.25" customHeight="1">
      <c r="A83" s="401" t="s">
        <v>91</v>
      </c>
      <c r="B83" s="401"/>
      <c r="C83" s="401"/>
      <c r="D83" s="401"/>
      <c r="E83" s="401"/>
      <c r="F83" s="401"/>
      <c r="G83" s="401"/>
      <c r="H83" s="401"/>
      <c r="I83" s="401"/>
    </row>
    <row r="84" spans="1:13" ht="23.25" customHeight="1">
      <c r="A84" s="402" t="s">
        <v>232</v>
      </c>
      <c r="B84" s="402"/>
      <c r="C84" s="402"/>
      <c r="D84" s="402"/>
      <c r="E84" s="402"/>
      <c r="F84" s="402"/>
      <c r="G84" s="402"/>
      <c r="H84" s="402"/>
      <c r="I84" s="402"/>
    </row>
    <row r="85" spans="1:13" ht="23.25" customHeight="1">
      <c r="A85" s="400" t="s">
        <v>68</v>
      </c>
      <c r="B85" s="400"/>
      <c r="C85" s="400"/>
      <c r="D85" s="400"/>
      <c r="E85" s="400"/>
      <c r="F85" s="400"/>
      <c r="G85" s="400"/>
      <c r="H85" s="400"/>
      <c r="I85" s="400"/>
    </row>
    <row r="86" spans="1:13" ht="23.25" customHeight="1">
      <c r="A86" s="397" t="s">
        <v>45</v>
      </c>
      <c r="B86" s="397"/>
      <c r="C86" s="397"/>
      <c r="D86" s="397"/>
      <c r="E86" s="397"/>
      <c r="F86" s="397"/>
      <c r="G86" s="397"/>
      <c r="H86" s="397"/>
      <c r="I86" s="397"/>
    </row>
    <row r="87" spans="1:13" ht="23.25" customHeight="1">
      <c r="A87" s="31"/>
      <c r="B87" s="31"/>
      <c r="C87" s="32"/>
      <c r="D87" s="32"/>
      <c r="E87" s="4"/>
      <c r="F87" s="32"/>
      <c r="G87" s="4"/>
      <c r="H87" s="30"/>
      <c r="I87" s="30"/>
    </row>
    <row r="88" spans="1:13" ht="23.25" customHeight="1">
      <c r="A88" s="89" t="s">
        <v>16</v>
      </c>
      <c r="B88" s="98"/>
      <c r="C88" s="398" t="s">
        <v>15</v>
      </c>
      <c r="D88" s="398"/>
      <c r="E88" s="398"/>
      <c r="F88" s="33"/>
      <c r="G88" s="399" t="s">
        <v>26</v>
      </c>
      <c r="H88" s="399"/>
      <c r="I88" s="399"/>
    </row>
    <row r="89" spans="1:13" ht="23.25" customHeight="1">
      <c r="A89" s="89"/>
      <c r="B89" s="93"/>
      <c r="C89" s="34" t="s">
        <v>225</v>
      </c>
      <c r="D89" s="363"/>
      <c r="E89" s="34" t="s">
        <v>183</v>
      </c>
      <c r="F89" s="34"/>
      <c r="G89" s="34" t="s">
        <v>225</v>
      </c>
      <c r="H89" s="363"/>
      <c r="I89" s="34" t="s">
        <v>183</v>
      </c>
    </row>
    <row r="90" spans="1:13" ht="23.25" customHeight="1">
      <c r="A90" s="100" t="s">
        <v>78</v>
      </c>
      <c r="B90" s="97"/>
      <c r="C90" s="38"/>
      <c r="D90" s="24"/>
      <c r="E90" s="38"/>
      <c r="F90" s="95"/>
      <c r="G90" s="4"/>
      <c r="H90" s="24"/>
      <c r="I90" s="4"/>
    </row>
    <row r="91" spans="1:13" ht="23.25" customHeight="1">
      <c r="A91" s="91" t="s">
        <v>199</v>
      </c>
      <c r="B91" s="91"/>
      <c r="C91" s="23">
        <v>0</v>
      </c>
      <c r="D91" s="17"/>
      <c r="E91" s="23">
        <v>0</v>
      </c>
      <c r="F91" s="17"/>
      <c r="G91" s="161">
        <v>-30000000</v>
      </c>
      <c r="H91" s="17"/>
      <c r="I91" s="161">
        <v>-204530000</v>
      </c>
    </row>
    <row r="92" spans="1:13" ht="23.25" customHeight="1">
      <c r="A92" s="91" t="s">
        <v>160</v>
      </c>
      <c r="B92" s="91"/>
      <c r="C92" s="23">
        <v>0</v>
      </c>
      <c r="D92" s="17"/>
      <c r="E92" s="23">
        <v>0</v>
      </c>
      <c r="F92" s="17"/>
      <c r="G92" s="161">
        <v>219800000</v>
      </c>
      <c r="H92" s="17"/>
      <c r="I92" s="161">
        <v>37430000</v>
      </c>
    </row>
    <row r="93" spans="1:13" ht="23.25" customHeight="1">
      <c r="A93" s="91" t="s">
        <v>270</v>
      </c>
      <c r="B93" s="93"/>
      <c r="C93" s="18">
        <v>13195264</v>
      </c>
      <c r="D93" s="17"/>
      <c r="E93" s="18">
        <v>596615</v>
      </c>
      <c r="F93" s="17"/>
      <c r="G93" s="23">
        <v>0</v>
      </c>
      <c r="H93" s="25"/>
      <c r="I93" s="23">
        <v>0</v>
      </c>
    </row>
    <row r="94" spans="1:13" ht="23.25" customHeight="1">
      <c r="A94" s="91" t="s">
        <v>255</v>
      </c>
      <c r="B94" s="93"/>
      <c r="C94" s="18">
        <v>7987790</v>
      </c>
      <c r="D94" s="17"/>
      <c r="E94" s="23">
        <v>0</v>
      </c>
      <c r="F94" s="17"/>
      <c r="G94" s="23">
        <v>0</v>
      </c>
      <c r="H94" s="25"/>
      <c r="I94" s="23">
        <v>0</v>
      </c>
    </row>
    <row r="95" spans="1:13" ht="23.25" customHeight="1">
      <c r="A95" s="91" t="s">
        <v>198</v>
      </c>
      <c r="B95" s="93"/>
      <c r="C95" s="18"/>
      <c r="D95" s="17"/>
      <c r="E95" s="18"/>
      <c r="F95" s="17"/>
      <c r="G95" s="23"/>
      <c r="H95" s="25"/>
      <c r="I95" s="23"/>
    </row>
    <row r="96" spans="1:13" ht="23.25" customHeight="1">
      <c r="A96" s="90" t="s">
        <v>180</v>
      </c>
      <c r="B96" s="93"/>
      <c r="C96" s="18">
        <v>-8296844</v>
      </c>
      <c r="D96" s="17"/>
      <c r="E96" s="18">
        <v>-135962197</v>
      </c>
      <c r="F96" s="17"/>
      <c r="G96" s="18">
        <v>-8296844</v>
      </c>
      <c r="H96" s="25"/>
      <c r="I96" s="18">
        <v>-135962197</v>
      </c>
      <c r="L96" s="234"/>
      <c r="M96" s="234"/>
    </row>
    <row r="97" spans="1:12" ht="23.25" customHeight="1">
      <c r="A97" s="91" t="s">
        <v>179</v>
      </c>
      <c r="B97" s="93"/>
      <c r="C97" s="18"/>
      <c r="D97" s="17"/>
      <c r="E97" s="18"/>
      <c r="F97" s="17"/>
      <c r="G97" s="23"/>
      <c r="H97" s="25"/>
      <c r="I97" s="23"/>
    </row>
    <row r="98" spans="1:12" ht="23.25" customHeight="1">
      <c r="A98" s="90" t="s">
        <v>180</v>
      </c>
      <c r="B98" s="93"/>
      <c r="C98" s="23">
        <v>0</v>
      </c>
      <c r="D98" s="17"/>
      <c r="E98" s="249">
        <v>186006316</v>
      </c>
      <c r="F98" s="17"/>
      <c r="G98" s="23">
        <v>0</v>
      </c>
      <c r="H98" s="25"/>
      <c r="I98" s="161">
        <v>186006316</v>
      </c>
    </row>
    <row r="99" spans="1:12" ht="23.25" customHeight="1">
      <c r="A99" s="91" t="s">
        <v>161</v>
      </c>
      <c r="B99" s="93"/>
      <c r="C99" s="23">
        <v>0</v>
      </c>
      <c r="D99" s="17"/>
      <c r="E99" s="110">
        <v>-58557585</v>
      </c>
      <c r="F99" s="17"/>
      <c r="G99" s="23">
        <v>0</v>
      </c>
      <c r="H99" s="25"/>
      <c r="I99" s="110">
        <v>-58557585</v>
      </c>
    </row>
    <row r="100" spans="1:12" s="200" customFormat="1" ht="23.25" customHeight="1">
      <c r="A100" s="91" t="s">
        <v>170</v>
      </c>
      <c r="B100" s="91"/>
      <c r="C100" s="110"/>
      <c r="D100" s="17"/>
      <c r="E100" s="110"/>
      <c r="F100" s="17"/>
      <c r="G100" s="23"/>
      <c r="H100" s="25"/>
      <c r="I100" s="23"/>
      <c r="J100" s="111"/>
    </row>
    <row r="101" spans="1:12" s="200" customFormat="1" ht="23.25" customHeight="1">
      <c r="A101" s="91" t="s">
        <v>169</v>
      </c>
      <c r="B101" s="91"/>
      <c r="C101" s="23">
        <v>0</v>
      </c>
      <c r="D101" s="17"/>
      <c r="E101" s="249">
        <v>11771335</v>
      </c>
      <c r="F101" s="17"/>
      <c r="G101" s="23">
        <v>0</v>
      </c>
      <c r="H101" s="25"/>
      <c r="I101" s="249">
        <v>11771335</v>
      </c>
      <c r="J101" s="111"/>
    </row>
    <row r="102" spans="1:12" s="200" customFormat="1" ht="23.25" customHeight="1">
      <c r="A102" s="91" t="s">
        <v>269</v>
      </c>
      <c r="B102" s="91"/>
      <c r="C102" s="23">
        <v>0</v>
      </c>
      <c r="D102" s="17"/>
      <c r="E102" s="23">
        <v>0</v>
      </c>
      <c r="F102" s="17"/>
      <c r="G102" s="18">
        <v>-196736401</v>
      </c>
      <c r="H102" s="25"/>
      <c r="I102" s="23">
        <v>0</v>
      </c>
      <c r="J102" s="111"/>
    </row>
    <row r="103" spans="1:12" s="200" customFormat="1" ht="23.25" customHeight="1">
      <c r="A103" s="91" t="s">
        <v>195</v>
      </c>
      <c r="B103" s="91"/>
      <c r="C103" s="249">
        <v>-4200000</v>
      </c>
      <c r="D103" s="17"/>
      <c r="E103" s="23">
        <v>0</v>
      </c>
      <c r="F103" s="17"/>
      <c r="G103" s="23">
        <v>0</v>
      </c>
      <c r="H103" s="25"/>
      <c r="I103" s="23">
        <v>0</v>
      </c>
      <c r="J103" s="111"/>
    </row>
    <row r="104" spans="1:12" ht="23.25" customHeight="1">
      <c r="A104" s="91" t="s">
        <v>200</v>
      </c>
      <c r="B104" s="93"/>
      <c r="C104" s="23">
        <v>0</v>
      </c>
      <c r="D104" s="17"/>
      <c r="E104" s="161">
        <v>-82910860</v>
      </c>
      <c r="F104" s="17"/>
      <c r="G104" s="23">
        <v>0</v>
      </c>
      <c r="H104" s="25"/>
      <c r="I104" s="161">
        <v>-82910860</v>
      </c>
    </row>
    <row r="105" spans="1:12" s="200" customFormat="1" ht="23.25" customHeight="1">
      <c r="A105" s="91" t="s">
        <v>165</v>
      </c>
      <c r="B105" s="91"/>
      <c r="C105" s="23">
        <v>0</v>
      </c>
      <c r="D105" s="17"/>
      <c r="E105" s="161">
        <v>78339131</v>
      </c>
      <c r="F105" s="17"/>
      <c r="G105" s="23">
        <v>0</v>
      </c>
      <c r="H105" s="25"/>
      <c r="I105" s="161">
        <v>78339131</v>
      </c>
      <c r="J105" s="111"/>
    </row>
    <row r="106" spans="1:12" ht="23.25" customHeight="1">
      <c r="A106" s="91" t="s">
        <v>201</v>
      </c>
      <c r="B106" s="99"/>
      <c r="C106" s="18">
        <v>-34757976</v>
      </c>
      <c r="D106" s="17"/>
      <c r="E106" s="18">
        <v>-28025147</v>
      </c>
      <c r="F106" s="17"/>
      <c r="G106" s="161">
        <v>-312689</v>
      </c>
      <c r="H106" s="25"/>
      <c r="I106" s="18">
        <v>-85537</v>
      </c>
    </row>
    <row r="107" spans="1:12" ht="23.25" customHeight="1">
      <c r="A107" s="91" t="s">
        <v>202</v>
      </c>
      <c r="B107" s="99"/>
      <c r="C107" s="161">
        <v>-39000</v>
      </c>
      <c r="D107" s="17"/>
      <c r="E107" s="161">
        <v>-48600</v>
      </c>
      <c r="F107" s="17"/>
      <c r="G107" s="23">
        <v>0</v>
      </c>
      <c r="H107" s="25"/>
      <c r="I107" s="161">
        <v>0</v>
      </c>
    </row>
    <row r="108" spans="1:12" ht="23.25" customHeight="1">
      <c r="A108" s="91" t="s">
        <v>219</v>
      </c>
      <c r="B108" s="91"/>
      <c r="C108" s="18">
        <v>42151</v>
      </c>
      <c r="D108" s="17"/>
      <c r="E108" s="18">
        <v>38423950</v>
      </c>
      <c r="F108" s="17"/>
      <c r="G108" s="23">
        <v>0</v>
      </c>
      <c r="H108" s="25"/>
      <c r="I108" s="254">
        <v>1822430</v>
      </c>
      <c r="K108" s="233"/>
    </row>
    <row r="109" spans="1:12" ht="23.25" customHeight="1">
      <c r="A109" s="91" t="s">
        <v>217</v>
      </c>
      <c r="B109" s="91"/>
      <c r="C109" s="18">
        <v>180000</v>
      </c>
      <c r="D109" s="17"/>
      <c r="E109" s="18">
        <v>840000</v>
      </c>
      <c r="F109" s="17"/>
      <c r="G109" s="18">
        <v>180000</v>
      </c>
      <c r="H109" s="25"/>
      <c r="I109" s="18">
        <v>840000</v>
      </c>
    </row>
    <row r="110" spans="1:12" ht="23.25" customHeight="1">
      <c r="A110" s="91" t="s">
        <v>139</v>
      </c>
      <c r="B110" s="91"/>
      <c r="C110" s="18">
        <v>446434</v>
      </c>
      <c r="D110" s="102"/>
      <c r="E110" s="18">
        <v>727160</v>
      </c>
      <c r="F110" s="102"/>
      <c r="G110" s="241">
        <v>14177639</v>
      </c>
      <c r="H110" s="96"/>
      <c r="I110" s="241">
        <v>686926</v>
      </c>
      <c r="L110" s="253"/>
    </row>
    <row r="111" spans="1:12" ht="23.25" customHeight="1">
      <c r="A111" s="97" t="s">
        <v>94</v>
      </c>
      <c r="B111" s="97"/>
      <c r="C111" s="43">
        <f>SUM(C91:C110)</f>
        <v>-25442181</v>
      </c>
      <c r="D111" s="17"/>
      <c r="E111" s="43">
        <v>11200118</v>
      </c>
      <c r="F111" s="17"/>
      <c r="G111" s="43">
        <f>SUM(G91:G110)</f>
        <v>-1188295</v>
      </c>
      <c r="H111" s="17"/>
      <c r="I111" s="43">
        <v>-165150041</v>
      </c>
    </row>
    <row r="112" spans="1:12" ht="20.25" customHeight="1">
      <c r="A112" s="97"/>
      <c r="B112" s="97"/>
      <c r="C112" s="4"/>
      <c r="D112" s="17"/>
      <c r="E112" s="4"/>
      <c r="F112" s="17"/>
      <c r="G112" s="4"/>
      <c r="H112" s="17"/>
      <c r="I112" s="4"/>
    </row>
    <row r="113" spans="1:10" ht="20.25" customHeight="1">
      <c r="A113" s="97"/>
      <c r="B113" s="97"/>
      <c r="C113" s="4"/>
      <c r="D113" s="17"/>
      <c r="E113" s="4"/>
      <c r="F113" s="17"/>
      <c r="G113" s="4"/>
      <c r="H113" s="17"/>
      <c r="I113" s="4"/>
    </row>
    <row r="114" spans="1:10" ht="20.25" customHeight="1">
      <c r="A114" s="97"/>
      <c r="B114" s="97"/>
      <c r="C114" s="4"/>
      <c r="D114" s="17"/>
      <c r="E114" s="4"/>
      <c r="F114" s="17"/>
      <c r="G114" s="4"/>
      <c r="H114" s="17"/>
      <c r="I114" s="4"/>
    </row>
    <row r="115" spans="1:10" ht="20.25" customHeight="1">
      <c r="A115" s="97"/>
      <c r="B115" s="97"/>
      <c r="C115" s="4"/>
      <c r="D115" s="17"/>
      <c r="E115" s="4"/>
      <c r="F115" s="17"/>
      <c r="G115" s="4"/>
      <c r="H115" s="17"/>
      <c r="I115" s="4"/>
    </row>
    <row r="116" spans="1:10" ht="20.25" customHeight="1">
      <c r="A116" s="97"/>
      <c r="B116" s="97"/>
      <c r="C116" s="4"/>
      <c r="D116" s="17"/>
      <c r="E116" s="4"/>
      <c r="F116" s="17"/>
      <c r="G116" s="4"/>
      <c r="H116" s="17"/>
      <c r="I116" s="4"/>
    </row>
    <row r="117" spans="1:10" ht="20.25" customHeight="1">
      <c r="A117" s="97"/>
      <c r="B117" s="97"/>
      <c r="C117" s="4"/>
      <c r="D117" s="17"/>
      <c r="E117" s="4"/>
      <c r="F117" s="17"/>
      <c r="G117" s="4"/>
      <c r="H117" s="17"/>
      <c r="I117" s="4"/>
    </row>
    <row r="118" spans="1:10" ht="20.25" customHeight="1">
      <c r="A118" s="97"/>
      <c r="B118" s="97"/>
      <c r="C118" s="4"/>
      <c r="D118" s="17"/>
      <c r="E118" s="4"/>
      <c r="F118" s="17"/>
      <c r="G118" s="4"/>
      <c r="H118" s="17"/>
      <c r="I118" s="4"/>
    </row>
    <row r="119" spans="1:10" ht="23.25" customHeight="1">
      <c r="A119" s="401" t="s">
        <v>48</v>
      </c>
      <c r="B119" s="401"/>
      <c r="C119" s="401"/>
      <c r="D119" s="401"/>
      <c r="E119" s="401"/>
      <c r="F119" s="401"/>
      <c r="G119" s="401"/>
      <c r="H119" s="401"/>
      <c r="I119" s="401"/>
    </row>
    <row r="120" spans="1:10" s="30" customFormat="1" ht="23.25" customHeight="1">
      <c r="A120" s="401" t="s">
        <v>91</v>
      </c>
      <c r="B120" s="401"/>
      <c r="C120" s="401"/>
      <c r="D120" s="401"/>
      <c r="E120" s="401"/>
      <c r="F120" s="401"/>
      <c r="G120" s="401"/>
      <c r="H120" s="401"/>
      <c r="I120" s="401"/>
    </row>
    <row r="121" spans="1:10" s="30" customFormat="1" ht="23.25" customHeight="1">
      <c r="A121" s="402" t="s">
        <v>232</v>
      </c>
      <c r="B121" s="402"/>
      <c r="C121" s="402"/>
      <c r="D121" s="402"/>
      <c r="E121" s="402"/>
      <c r="F121" s="402"/>
      <c r="G121" s="402"/>
      <c r="H121" s="402"/>
      <c r="I121" s="402"/>
      <c r="J121" s="108"/>
    </row>
    <row r="122" spans="1:10" s="30" customFormat="1" ht="23.25" customHeight="1">
      <c r="A122" s="400" t="s">
        <v>68</v>
      </c>
      <c r="B122" s="400"/>
      <c r="C122" s="400"/>
      <c r="D122" s="400"/>
      <c r="E122" s="400"/>
      <c r="F122" s="400"/>
      <c r="G122" s="400"/>
      <c r="H122" s="400"/>
      <c r="I122" s="400"/>
    </row>
    <row r="123" spans="1:10" s="30" customFormat="1" ht="20.25" customHeight="1">
      <c r="A123" s="397" t="s">
        <v>45</v>
      </c>
      <c r="B123" s="397"/>
      <c r="C123" s="397"/>
      <c r="D123" s="397"/>
      <c r="E123" s="397"/>
      <c r="F123" s="397"/>
      <c r="G123" s="397"/>
      <c r="H123" s="397"/>
      <c r="I123" s="397"/>
    </row>
    <row r="124" spans="1:10" s="30" customFormat="1" ht="8.6999999999999993" customHeight="1">
      <c r="A124" s="31"/>
      <c r="B124" s="31"/>
      <c r="C124" s="32"/>
      <c r="D124" s="32"/>
      <c r="E124" s="4"/>
      <c r="F124" s="32"/>
      <c r="G124" s="4"/>
    </row>
    <row r="125" spans="1:10" ht="20.25" customHeight="1">
      <c r="A125" s="89" t="s">
        <v>16</v>
      </c>
      <c r="B125" s="98"/>
      <c r="C125" s="398" t="s">
        <v>15</v>
      </c>
      <c r="D125" s="398"/>
      <c r="E125" s="398"/>
      <c r="F125" s="33"/>
      <c r="G125" s="399" t="s">
        <v>26</v>
      </c>
      <c r="H125" s="399"/>
      <c r="I125" s="399"/>
      <c r="J125" s="94"/>
    </row>
    <row r="126" spans="1:10" ht="20.25" customHeight="1">
      <c r="A126" s="89"/>
      <c r="B126" s="93"/>
      <c r="C126" s="34" t="s">
        <v>225</v>
      </c>
      <c r="D126" s="363"/>
      <c r="E126" s="34" t="s">
        <v>183</v>
      </c>
      <c r="F126" s="34"/>
      <c r="G126" s="34" t="s">
        <v>225</v>
      </c>
      <c r="H126" s="363"/>
      <c r="I126" s="34" t="s">
        <v>183</v>
      </c>
      <c r="J126" s="94"/>
    </row>
    <row r="127" spans="1:10" s="30" customFormat="1" ht="20.25" customHeight="1">
      <c r="A127" s="92" t="s">
        <v>22</v>
      </c>
      <c r="B127" s="92"/>
      <c r="C127" s="17"/>
      <c r="D127" s="17"/>
      <c r="E127" s="18"/>
      <c r="F127" s="17"/>
      <c r="G127" s="18"/>
      <c r="H127" s="17"/>
      <c r="I127" s="17"/>
    </row>
    <row r="128" spans="1:10" s="30" customFormat="1" ht="20.25" customHeight="1">
      <c r="A128" s="91" t="s">
        <v>263</v>
      </c>
      <c r="B128" s="92"/>
      <c r="C128" s="18">
        <v>3127700</v>
      </c>
      <c r="D128" s="17"/>
      <c r="E128" s="18">
        <v>4069247</v>
      </c>
      <c r="F128" s="17"/>
      <c r="G128" s="23">
        <v>0</v>
      </c>
      <c r="H128" s="17"/>
      <c r="I128" s="23">
        <v>0</v>
      </c>
    </row>
    <row r="129" spans="1:16" s="30" customFormat="1" ht="20.25" customHeight="1">
      <c r="A129" s="91" t="s">
        <v>141</v>
      </c>
      <c r="B129" s="92"/>
      <c r="C129" s="18">
        <v>-226844398</v>
      </c>
      <c r="D129" s="17"/>
      <c r="E129" s="18">
        <v>-224339391</v>
      </c>
      <c r="F129" s="17"/>
      <c r="G129" s="23">
        <v>0</v>
      </c>
      <c r="H129" s="17"/>
      <c r="I129" s="23">
        <v>0</v>
      </c>
    </row>
    <row r="130" spans="1:16" s="30" customFormat="1" ht="20.25" customHeight="1">
      <c r="A130" s="91" t="s">
        <v>142</v>
      </c>
      <c r="B130" s="92"/>
      <c r="C130" s="18">
        <v>235118410</v>
      </c>
      <c r="D130" s="17"/>
      <c r="E130" s="18">
        <v>237595612</v>
      </c>
      <c r="F130" s="17"/>
      <c r="G130" s="23">
        <v>0</v>
      </c>
      <c r="H130" s="17"/>
      <c r="I130" s="23">
        <v>0</v>
      </c>
    </row>
    <row r="131" spans="1:16" s="30" customFormat="1" ht="20.25" customHeight="1">
      <c r="A131" s="91" t="s">
        <v>196</v>
      </c>
      <c r="B131" s="92"/>
      <c r="C131" s="18">
        <v>-24000000</v>
      </c>
      <c r="D131" s="17"/>
      <c r="E131" s="18">
        <v>-2971242</v>
      </c>
      <c r="F131" s="17"/>
      <c r="G131" s="254">
        <v>-24000000</v>
      </c>
      <c r="H131" s="17"/>
      <c r="I131" s="254">
        <v>-2971242</v>
      </c>
    </row>
    <row r="132" spans="1:16" s="30" customFormat="1" ht="20.25" customHeight="1">
      <c r="A132" s="91" t="s">
        <v>143</v>
      </c>
      <c r="B132" s="92"/>
      <c r="C132" s="18">
        <f>-38151538</f>
        <v>-38151538</v>
      </c>
      <c r="D132" s="17"/>
      <c r="E132" s="18">
        <v>-35376252</v>
      </c>
      <c r="F132" s="17"/>
      <c r="G132" s="23">
        <v>0</v>
      </c>
      <c r="H132" s="17"/>
      <c r="I132" s="23">
        <v>0</v>
      </c>
      <c r="P132" s="11"/>
    </row>
    <row r="133" spans="1:16" s="30" customFormat="1" ht="20.25" customHeight="1">
      <c r="A133" s="91" t="s">
        <v>162</v>
      </c>
      <c r="B133" s="92"/>
      <c r="C133" s="18">
        <f>-486488</f>
        <v>-486488</v>
      </c>
      <c r="D133" s="17"/>
      <c r="E133" s="18">
        <v>-173053</v>
      </c>
      <c r="F133" s="17"/>
      <c r="G133" s="23">
        <v>0</v>
      </c>
      <c r="H133" s="17"/>
      <c r="I133" s="23">
        <v>0</v>
      </c>
      <c r="P133" s="11"/>
    </row>
    <row r="134" spans="1:16" s="41" customFormat="1" ht="20.25" customHeight="1">
      <c r="A134" s="91" t="s">
        <v>144</v>
      </c>
      <c r="B134" s="91"/>
      <c r="C134" s="18">
        <f>-11563398-243162</f>
        <v>-11806560</v>
      </c>
      <c r="D134" s="17"/>
      <c r="E134" s="18">
        <v>-14311321</v>
      </c>
      <c r="F134" s="17"/>
      <c r="G134" s="242">
        <f>-4930533-243162</f>
        <v>-5173695</v>
      </c>
      <c r="H134" s="17"/>
      <c r="I134" s="242">
        <v>-4342048</v>
      </c>
      <c r="M134" s="212"/>
    </row>
    <row r="135" spans="1:16" s="41" customFormat="1" ht="20.25" customHeight="1">
      <c r="A135" s="91" t="s">
        <v>238</v>
      </c>
      <c r="B135" s="91"/>
      <c r="C135" s="18">
        <v>65646000</v>
      </c>
      <c r="D135" s="17"/>
      <c r="E135" s="23">
        <v>0</v>
      </c>
      <c r="F135" s="17"/>
      <c r="G135" s="242">
        <v>65646000</v>
      </c>
      <c r="H135" s="17"/>
      <c r="I135" s="23">
        <v>0</v>
      </c>
      <c r="M135" s="212"/>
    </row>
    <row r="136" spans="1:16" s="41" customFormat="1" ht="20.25" customHeight="1">
      <c r="A136" s="91" t="s">
        <v>239</v>
      </c>
      <c r="B136" s="91"/>
      <c r="C136" s="18">
        <v>-2116759</v>
      </c>
      <c r="D136" s="17"/>
      <c r="E136" s="23">
        <v>0</v>
      </c>
      <c r="F136" s="17"/>
      <c r="G136" s="242">
        <v>-2116759</v>
      </c>
      <c r="H136" s="17"/>
      <c r="I136" s="23">
        <v>0</v>
      </c>
      <c r="M136" s="212"/>
    </row>
    <row r="137" spans="1:16" s="41" customFormat="1" ht="20.25" customHeight="1">
      <c r="A137" s="91" t="s">
        <v>197</v>
      </c>
      <c r="B137" s="91"/>
      <c r="C137" s="23">
        <v>0</v>
      </c>
      <c r="D137" s="17"/>
      <c r="E137" s="18">
        <v>-470000</v>
      </c>
      <c r="F137" s="17"/>
      <c r="G137" s="23">
        <v>0</v>
      </c>
      <c r="H137" s="17"/>
      <c r="I137" s="18">
        <v>-470000</v>
      </c>
      <c r="M137" s="212"/>
    </row>
    <row r="138" spans="1:16" s="41" customFormat="1" ht="20.25" customHeight="1">
      <c r="A138" s="91" t="s">
        <v>145</v>
      </c>
      <c r="B138" s="91"/>
      <c r="C138" s="18"/>
      <c r="D138" s="17"/>
      <c r="E138" s="18"/>
      <c r="F138" s="17"/>
      <c r="G138" s="242"/>
      <c r="H138" s="17"/>
      <c r="I138" s="242"/>
    </row>
    <row r="139" spans="1:16" s="41" customFormat="1" ht="20.25" customHeight="1">
      <c r="A139" s="91" t="s">
        <v>146</v>
      </c>
      <c r="B139" s="91"/>
      <c r="C139" s="110">
        <v>9392060</v>
      </c>
      <c r="D139" s="17"/>
      <c r="E139" s="22">
        <v>6976002</v>
      </c>
      <c r="F139" s="17"/>
      <c r="G139" s="23">
        <v>0</v>
      </c>
      <c r="H139" s="17"/>
      <c r="I139" s="23">
        <v>0</v>
      </c>
    </row>
    <row r="140" spans="1:16" s="41" customFormat="1" ht="20.25" customHeight="1">
      <c r="A140" s="91" t="s">
        <v>172</v>
      </c>
      <c r="B140" s="91"/>
      <c r="C140" s="161">
        <v>-2043050</v>
      </c>
      <c r="D140" s="17"/>
      <c r="E140" s="23">
        <v>0</v>
      </c>
      <c r="F140" s="17"/>
      <c r="G140" s="23">
        <v>0</v>
      </c>
      <c r="H140" s="17"/>
      <c r="I140" s="23">
        <v>0</v>
      </c>
    </row>
    <row r="141" spans="1:16" ht="20.25" customHeight="1">
      <c r="A141" s="91" t="s">
        <v>140</v>
      </c>
      <c r="B141" s="91"/>
      <c r="C141" s="18">
        <f>-20109568+243162</f>
        <v>-19866406</v>
      </c>
      <c r="D141" s="102"/>
      <c r="E141" s="18">
        <v>-15688003</v>
      </c>
      <c r="F141" s="102"/>
      <c r="G141" s="241">
        <f>-2832016+243162</f>
        <v>-2588854</v>
      </c>
      <c r="H141" s="96"/>
      <c r="I141" s="241">
        <v>-204895</v>
      </c>
      <c r="M141" s="253"/>
    </row>
    <row r="142" spans="1:16" ht="20.25" customHeight="1">
      <c r="A142" s="97" t="s">
        <v>81</v>
      </c>
      <c r="B142" s="97"/>
      <c r="C142" s="243">
        <f>SUM(C128:C141)</f>
        <v>-12031029</v>
      </c>
      <c r="D142" s="17"/>
      <c r="E142" s="243">
        <v>-44688401</v>
      </c>
      <c r="F142" s="17"/>
      <c r="G142" s="243">
        <f>SUM(G128:G141)</f>
        <v>31766692</v>
      </c>
      <c r="H142" s="17"/>
      <c r="I142" s="243">
        <v>-7988185</v>
      </c>
      <c r="J142" s="94"/>
    </row>
    <row r="143" spans="1:16" ht="20.25" customHeight="1">
      <c r="A143" s="92"/>
      <c r="B143" s="92"/>
      <c r="C143" s="25"/>
      <c r="D143" s="17"/>
      <c r="E143" s="25"/>
      <c r="F143" s="17"/>
      <c r="G143" s="25"/>
      <c r="H143" s="17"/>
      <c r="I143" s="25"/>
      <c r="J143" s="94"/>
    </row>
    <row r="144" spans="1:16" ht="20.25" customHeight="1">
      <c r="A144" s="92" t="s">
        <v>163</v>
      </c>
      <c r="B144" s="92"/>
      <c r="C144" s="4">
        <f>SUM(C142,C111,C71)</f>
        <v>9747984</v>
      </c>
      <c r="D144" s="17"/>
      <c r="E144" s="4">
        <v>-223766650</v>
      </c>
      <c r="F144" s="17"/>
      <c r="G144" s="4">
        <f>SUM(G142,G111,G71)</f>
        <v>5846417</v>
      </c>
      <c r="H144" s="17"/>
      <c r="I144" s="4">
        <v>-195216568</v>
      </c>
      <c r="J144" s="94"/>
    </row>
    <row r="145" spans="1:13" ht="20.25" customHeight="1">
      <c r="A145" s="89" t="s">
        <v>38</v>
      </c>
      <c r="B145" s="89"/>
      <c r="C145" s="38">
        <f>'ฐานะการเงิน '!F13</f>
        <v>69507025</v>
      </c>
      <c r="D145" s="95"/>
      <c r="E145" s="38">
        <v>474609241</v>
      </c>
      <c r="F145" s="95"/>
      <c r="G145" s="4">
        <v>51789485</v>
      </c>
      <c r="H145" s="95"/>
      <c r="I145" s="4">
        <v>398603521</v>
      </c>
      <c r="J145" s="94"/>
    </row>
    <row r="146" spans="1:13" ht="20.25" customHeight="1" thickBot="1">
      <c r="A146" s="92" t="s">
        <v>175</v>
      </c>
      <c r="B146" s="93"/>
      <c r="C146" s="199">
        <f>C145+C144</f>
        <v>79255009</v>
      </c>
      <c r="D146" s="17"/>
      <c r="E146" s="199">
        <v>250842591</v>
      </c>
      <c r="F146" s="17"/>
      <c r="G146" s="199">
        <f>G145+G144</f>
        <v>57635902</v>
      </c>
      <c r="H146" s="17"/>
      <c r="I146" s="199">
        <v>203386953</v>
      </c>
      <c r="L146" s="284"/>
      <c r="M146" s="261"/>
    </row>
    <row r="147" spans="1:13" ht="20.25" customHeight="1" thickTop="1">
      <c r="A147" s="89"/>
      <c r="B147" s="89"/>
      <c r="C147" s="11"/>
      <c r="D147" s="11"/>
      <c r="E147" s="380"/>
      <c r="F147" s="11"/>
      <c r="G147" s="11"/>
      <c r="H147" s="11"/>
      <c r="I147" s="380"/>
    </row>
    <row r="148" spans="1:13" ht="20.25" customHeight="1">
      <c r="A148" s="92" t="s">
        <v>25</v>
      </c>
      <c r="B148" s="92"/>
      <c r="C148" s="40"/>
      <c r="D148" s="40"/>
      <c r="E148" s="40"/>
      <c r="F148" s="40"/>
      <c r="G148" s="22"/>
      <c r="H148" s="40"/>
      <c r="I148" s="22"/>
    </row>
    <row r="149" spans="1:13" ht="20.25" customHeight="1">
      <c r="A149" s="92" t="s">
        <v>31</v>
      </c>
      <c r="B149" s="92"/>
      <c r="C149" s="17"/>
      <c r="D149" s="17"/>
      <c r="E149" s="17"/>
      <c r="F149" s="17"/>
      <c r="G149" s="18"/>
      <c r="H149" s="17"/>
      <c r="I149" s="18"/>
    </row>
    <row r="150" spans="1:13" ht="20.25" customHeight="1">
      <c r="A150" s="91" t="s">
        <v>164</v>
      </c>
      <c r="B150" s="92"/>
      <c r="C150" s="17">
        <v>9489343</v>
      </c>
      <c r="D150" s="17"/>
      <c r="E150" s="17">
        <v>10732706</v>
      </c>
      <c r="F150" s="17"/>
      <c r="G150" s="18">
        <v>454750</v>
      </c>
      <c r="H150" s="17"/>
      <c r="I150" s="18">
        <v>487813</v>
      </c>
    </row>
    <row r="151" spans="1:13" ht="20.25" customHeight="1">
      <c r="A151" s="91" t="s">
        <v>204</v>
      </c>
      <c r="B151" s="92"/>
      <c r="C151" s="17"/>
      <c r="D151" s="17"/>
      <c r="E151" s="17"/>
      <c r="F151" s="17"/>
      <c r="G151" s="18"/>
      <c r="H151" s="17"/>
      <c r="I151" s="18"/>
    </row>
    <row r="152" spans="1:13" ht="20.25" customHeight="1">
      <c r="A152" s="90" t="s">
        <v>180</v>
      </c>
      <c r="B152" s="92"/>
      <c r="C152" s="17">
        <v>-197214</v>
      </c>
      <c r="D152" s="17"/>
      <c r="E152" s="23">
        <v>0</v>
      </c>
      <c r="F152" s="17"/>
      <c r="G152" s="17">
        <v>-197214</v>
      </c>
      <c r="H152" s="17"/>
      <c r="I152" s="23">
        <v>0</v>
      </c>
    </row>
    <row r="153" spans="1:13" ht="20.25" customHeight="1">
      <c r="A153" s="91" t="s">
        <v>204</v>
      </c>
      <c r="B153" s="89"/>
      <c r="C153" s="17"/>
      <c r="D153" s="17"/>
      <c r="E153" s="17"/>
      <c r="F153" s="17"/>
      <c r="G153" s="4"/>
      <c r="H153" s="17"/>
      <c r="I153" s="4"/>
    </row>
    <row r="154" spans="1:13" ht="20.25" customHeight="1">
      <c r="A154" s="90" t="s">
        <v>181</v>
      </c>
      <c r="B154" s="89"/>
      <c r="C154" s="18">
        <v>-4479778</v>
      </c>
      <c r="D154" s="17"/>
      <c r="E154" s="18">
        <v>-23545621</v>
      </c>
      <c r="F154" s="17"/>
      <c r="G154" s="18">
        <v>-4479778</v>
      </c>
      <c r="H154" s="17"/>
      <c r="I154" s="18">
        <v>-23545621</v>
      </c>
    </row>
    <row r="155" spans="1:13" ht="20.25" customHeight="1">
      <c r="A155" s="91" t="s">
        <v>222</v>
      </c>
      <c r="B155" s="89"/>
      <c r="C155" s="17"/>
      <c r="D155" s="17"/>
      <c r="E155" s="17"/>
      <c r="F155" s="17"/>
      <c r="G155" s="4"/>
      <c r="H155" s="17"/>
      <c r="I155" s="4"/>
    </row>
    <row r="156" spans="1:13" ht="20.25" customHeight="1">
      <c r="A156" s="90" t="s">
        <v>181</v>
      </c>
      <c r="B156" s="89"/>
      <c r="C156" s="23">
        <v>0</v>
      </c>
      <c r="D156" s="17"/>
      <c r="E156" s="17">
        <v>-13527552</v>
      </c>
      <c r="F156" s="17"/>
      <c r="G156" s="23">
        <v>0</v>
      </c>
      <c r="H156" s="17"/>
      <c r="I156" s="4">
        <v>-13527552</v>
      </c>
    </row>
    <row r="157" spans="1:13" ht="20.25" customHeight="1">
      <c r="A157" s="89"/>
      <c r="B157" s="89"/>
      <c r="C157" s="17"/>
      <c r="D157" s="17"/>
      <c r="E157" s="18"/>
      <c r="F157" s="17"/>
      <c r="G157" s="4"/>
      <c r="H157" s="17"/>
      <c r="I157" s="17"/>
    </row>
    <row r="158" spans="1:13" ht="20.25" customHeight="1">
      <c r="A158" s="89"/>
      <c r="B158" s="89"/>
      <c r="C158" s="40"/>
      <c r="D158" s="40"/>
      <c r="E158" s="22"/>
      <c r="F158" s="40"/>
      <c r="G158" s="39"/>
      <c r="H158" s="40"/>
      <c r="I158" s="40"/>
    </row>
    <row r="159" spans="1:13" ht="20.25" customHeight="1">
      <c r="A159" s="89"/>
      <c r="B159" s="89"/>
      <c r="C159" s="40"/>
      <c r="D159" s="40"/>
      <c r="E159" s="22"/>
      <c r="F159" s="40"/>
      <c r="G159" s="39"/>
      <c r="H159" s="40"/>
      <c r="I159" s="40"/>
    </row>
    <row r="160" spans="1:13" ht="20.25" customHeight="1">
      <c r="A160" s="89"/>
      <c r="B160" s="89"/>
      <c r="C160" s="40"/>
      <c r="D160" s="40"/>
      <c r="E160" s="22"/>
      <c r="F160" s="40"/>
      <c r="G160" s="39"/>
      <c r="H160" s="40"/>
      <c r="I160" s="40"/>
    </row>
    <row r="161" spans="1:9" ht="20.25" customHeight="1">
      <c r="A161" s="89"/>
      <c r="B161" s="89"/>
      <c r="C161" s="40"/>
      <c r="D161" s="40"/>
      <c r="E161" s="22"/>
      <c r="F161" s="40"/>
      <c r="G161" s="39"/>
      <c r="H161" s="40"/>
      <c r="I161" s="40"/>
    </row>
    <row r="162" spans="1:9" ht="20.25" customHeight="1">
      <c r="A162" s="89"/>
      <c r="B162" s="89"/>
      <c r="C162" s="40"/>
      <c r="D162" s="40"/>
      <c r="E162" s="22"/>
      <c r="F162" s="40"/>
      <c r="G162" s="39"/>
      <c r="H162" s="40"/>
      <c r="I162" s="40"/>
    </row>
    <row r="163" spans="1:9" ht="20.25" customHeight="1">
      <c r="A163" s="89" t="s">
        <v>67</v>
      </c>
      <c r="B163" s="89"/>
      <c r="C163" s="40"/>
      <c r="D163" s="40"/>
      <c r="E163" s="22"/>
      <c r="F163" s="40"/>
      <c r="G163" s="39"/>
      <c r="H163" s="40"/>
      <c r="I163" s="40"/>
    </row>
  </sheetData>
  <mergeCells count="28">
    <mergeCell ref="C7:E7"/>
    <mergeCell ref="G7:I7"/>
    <mergeCell ref="A1:I1"/>
    <mergeCell ref="A2:I2"/>
    <mergeCell ref="A3:I3"/>
    <mergeCell ref="A4:I4"/>
    <mergeCell ref="A5:I5"/>
    <mergeCell ref="A44:I44"/>
    <mergeCell ref="A41:I41"/>
    <mergeCell ref="A42:I42"/>
    <mergeCell ref="A121:I121"/>
    <mergeCell ref="A119:I119"/>
    <mergeCell ref="A120:I120"/>
    <mergeCell ref="A85:I85"/>
    <mergeCell ref="A86:I86"/>
    <mergeCell ref="C88:E88"/>
    <mergeCell ref="G88:I88"/>
    <mergeCell ref="A43:I43"/>
    <mergeCell ref="A123:I123"/>
    <mergeCell ref="C125:E125"/>
    <mergeCell ref="G125:I125"/>
    <mergeCell ref="A45:I45"/>
    <mergeCell ref="C47:E47"/>
    <mergeCell ref="G47:I47"/>
    <mergeCell ref="A122:I122"/>
    <mergeCell ref="A82:I82"/>
    <mergeCell ref="A83:I83"/>
    <mergeCell ref="A84:I84"/>
  </mergeCells>
  <pageMargins left="0.8" right="0.4" top="1" bottom="0.5" header="0.3" footer="0.3"/>
  <pageSetup paperSize="9" scale="80" firstPageNumber="8" fitToHeight="0" orientation="portrait" r:id="rId1"/>
  <rowBreaks count="3" manualBreakCount="3">
    <brk id="40" max="16383" man="1"/>
    <brk id="81" max="8" man="1"/>
    <brk id="118" max="16383" man="1"/>
  </rowBreaks>
  <colBreaks count="1" manualBreakCount="1">
    <brk id="9" max="152" man="1"/>
  </colBreaks>
  <ignoredErrors>
    <ignoredError sqref="C8:I8 C48:I48 C89:I89 C126:I1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ฐานะการเงิน </vt:lpstr>
      <vt:lpstr>กำไรขาดทุน (3M)</vt:lpstr>
      <vt:lpstr>กำไรขาดทุน (9M)</vt:lpstr>
      <vt:lpstr>ส่วนผู้ถือหุ้น-รวม</vt:lpstr>
      <vt:lpstr>ส่วนผุ้ถือหุ้น-เฉพาะกิจการ</vt:lpstr>
      <vt:lpstr>SCF </vt:lpstr>
      <vt:lpstr>'SCF '!Print_Area</vt:lpstr>
      <vt:lpstr>'กำไรขาดทุน (3M)'!Print_Area</vt:lpstr>
      <vt:lpstr>'กำไรขาดทุน (9M)'!Print_Area</vt:lpstr>
      <vt:lpstr>'ฐานะการเงิน '!Print_Area</vt:lpstr>
      <vt:lpstr>'ส่วนผุ้ถือหุ้น-เฉพาะกิจการ'!Print_Area</vt:lpstr>
      <vt:lpstr>'ส่วนผู้ถือหุ้น-รวม'!Print_Area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Akkarawannaphat, Phakkamon</cp:lastModifiedBy>
  <cp:lastPrinted>2023-11-14T15:21:49Z</cp:lastPrinted>
  <dcterms:created xsi:type="dcterms:W3CDTF">2001-07-26T07:12:28Z</dcterms:created>
  <dcterms:modified xsi:type="dcterms:W3CDTF">2023-11-14T18:01:54Z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2021-06-04T08:03:01Z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44e2a3d5-f4d2-4568-aba4-f4b40fe739f8</vt:lpwstr>
  </property>
  <property fmtid="{D5CDD505-2E9C-101B-9397-08002B2CF9AE}" pid="8" name="MSIP_Label_ea60d57e-af5b-4752-ac57-3e4f28ca11dc_ContentBits">
    <vt:lpwstr>0</vt:lpwstr>
  </property>
</Properties>
</file>